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rbeto\Pictures\00\"/>
    </mc:Choice>
  </mc:AlternateContent>
  <bookViews>
    <workbookView xWindow="0" yWindow="0" windowWidth="23040" windowHeight="9192"/>
  </bookViews>
  <sheets>
    <sheet name="01.02.2023г.  " sheetId="1" r:id="rId1"/>
  </sheets>
  <calcPr calcId="162913"/>
</workbook>
</file>

<file path=xl/calcChain.xml><?xml version="1.0" encoding="utf-8"?>
<calcChain xmlns="http://schemas.openxmlformats.org/spreadsheetml/2006/main">
  <c r="AS56" i="1" l="1"/>
  <c r="AR56" i="1"/>
  <c r="AQ56" i="1"/>
  <c r="AP56" i="1"/>
  <c r="AO56" i="1"/>
  <c r="AN56" i="1"/>
  <c r="AV56" i="1" s="1"/>
  <c r="AM56" i="1"/>
  <c r="AU56" i="1" s="1"/>
  <c r="AL56" i="1"/>
  <c r="AT56" i="1" s="1"/>
  <c r="AK56" i="1"/>
  <c r="AU55" i="1"/>
  <c r="AS55" i="1"/>
  <c r="AR55" i="1"/>
  <c r="AQ55" i="1"/>
  <c r="AP55" i="1"/>
  <c r="AO55" i="1"/>
  <c r="AN55" i="1"/>
  <c r="AV55" i="1" s="1"/>
  <c r="AM55" i="1"/>
  <c r="AL55" i="1"/>
  <c r="AT55" i="1" s="1"/>
  <c r="AK55" i="1"/>
  <c r="AS54" i="1"/>
  <c r="AR54" i="1"/>
  <c r="AQ54" i="1"/>
  <c r="AP54" i="1"/>
  <c r="AO54" i="1"/>
  <c r="AN54" i="1"/>
  <c r="AV54" i="1" s="1"/>
  <c r="AM54" i="1"/>
  <c r="AU54" i="1" s="1"/>
  <c r="AL54" i="1"/>
  <c r="AT54" i="1" s="1"/>
  <c r="AK54" i="1"/>
  <c r="AS53" i="1"/>
  <c r="AR53" i="1"/>
  <c r="AQ53" i="1"/>
  <c r="AP53" i="1"/>
  <c r="AO53" i="1"/>
  <c r="AN53" i="1"/>
  <c r="AV53" i="1" s="1"/>
  <c r="AM53" i="1"/>
  <c r="AU53" i="1" s="1"/>
  <c r="AL53" i="1"/>
  <c r="AT53" i="1" s="1"/>
  <c r="AK53" i="1"/>
  <c r="AS52" i="1"/>
  <c r="AR52" i="1"/>
  <c r="AQ52" i="1"/>
  <c r="AP52" i="1"/>
  <c r="AO52" i="1"/>
  <c r="AN52" i="1"/>
  <c r="AV52" i="1" s="1"/>
  <c r="AM52" i="1"/>
  <c r="AU52" i="1" s="1"/>
  <c r="AL52" i="1"/>
  <c r="AT52" i="1" s="1"/>
  <c r="AK52" i="1"/>
  <c r="AU51" i="1"/>
  <c r="AS51" i="1"/>
  <c r="AR51" i="1"/>
  <c r="AQ51" i="1"/>
  <c r="AP51" i="1"/>
  <c r="AO51" i="1"/>
  <c r="AN51" i="1"/>
  <c r="AV51" i="1" s="1"/>
  <c r="AM51" i="1"/>
  <c r="AL51" i="1"/>
  <c r="AT51" i="1" s="1"/>
  <c r="AK51" i="1"/>
  <c r="AS50" i="1"/>
  <c r="AR50" i="1"/>
  <c r="AQ50" i="1"/>
  <c r="AP50" i="1"/>
  <c r="AO50" i="1"/>
  <c r="AN50" i="1"/>
  <c r="AV50" i="1" s="1"/>
  <c r="AM50" i="1"/>
  <c r="AU50" i="1" s="1"/>
  <c r="AL50" i="1"/>
  <c r="AT50" i="1" s="1"/>
  <c r="AK50" i="1"/>
  <c r="AU49" i="1"/>
  <c r="AS49" i="1"/>
  <c r="AR49" i="1"/>
  <c r="AQ49" i="1"/>
  <c r="AP49" i="1"/>
  <c r="AO49" i="1"/>
  <c r="AN49" i="1"/>
  <c r="AV49" i="1" s="1"/>
  <c r="AM49" i="1"/>
  <c r="AL49" i="1"/>
  <c r="AT49" i="1" s="1"/>
  <c r="AK49" i="1"/>
  <c r="AS48" i="1"/>
  <c r="AR48" i="1"/>
  <c r="AQ48" i="1"/>
  <c r="AP48" i="1"/>
  <c r="AO48" i="1"/>
  <c r="AN48" i="1"/>
  <c r="AV48" i="1" s="1"/>
  <c r="AM48" i="1"/>
  <c r="AU48" i="1" s="1"/>
  <c r="AL48" i="1"/>
  <c r="AT48" i="1" s="1"/>
  <c r="AK48" i="1"/>
  <c r="AP47" i="1"/>
  <c r="AJ47" i="1"/>
  <c r="AJ46" i="1" s="1"/>
  <c r="AP46" i="1" s="1"/>
  <c r="AI47" i="1"/>
  <c r="AH47" i="1"/>
  <c r="AS47" i="1" s="1"/>
  <c r="AG47" i="1"/>
  <c r="AR47" i="1" s="1"/>
  <c r="AF47" i="1"/>
  <c r="AL47" i="1" s="1"/>
  <c r="AT47" i="1" s="1"/>
  <c r="AE47" i="1"/>
  <c r="AG46" i="1"/>
  <c r="AF46" i="1"/>
  <c r="AQ46" i="1" s="1"/>
  <c r="AS44" i="1"/>
  <c r="AR44" i="1"/>
  <c r="AQ44" i="1"/>
  <c r="AP44" i="1"/>
  <c r="AO44" i="1"/>
  <c r="AN44" i="1"/>
  <c r="AV44" i="1" s="1"/>
  <c r="AM44" i="1"/>
  <c r="AU44" i="1" s="1"/>
  <c r="AL44" i="1"/>
  <c r="AT44" i="1" s="1"/>
  <c r="AK44" i="1"/>
  <c r="AK43" i="1"/>
  <c r="AJ43" i="1"/>
  <c r="AP43" i="1" s="1"/>
  <c r="AI43" i="1"/>
  <c r="AO43" i="1" s="1"/>
  <c r="AH43" i="1"/>
  <c r="AS43" i="1" s="1"/>
  <c r="AG43" i="1"/>
  <c r="AF43" i="1"/>
  <c r="AQ43" i="1" s="1"/>
  <c r="AE43" i="1"/>
  <c r="AS42" i="1"/>
  <c r="AR42" i="1"/>
  <c r="AQ42" i="1"/>
  <c r="AP42" i="1"/>
  <c r="AO42" i="1"/>
  <c r="AN42" i="1"/>
  <c r="AV42" i="1" s="1"/>
  <c r="AM42" i="1"/>
  <c r="AU42" i="1" s="1"/>
  <c r="AL42" i="1"/>
  <c r="AT42" i="1" s="1"/>
  <c r="AK42" i="1"/>
  <c r="AS41" i="1"/>
  <c r="AR41" i="1"/>
  <c r="AQ41" i="1"/>
  <c r="AP41" i="1"/>
  <c r="AO41" i="1"/>
  <c r="AN41" i="1"/>
  <c r="AV41" i="1" s="1"/>
  <c r="AM41" i="1"/>
  <c r="AU41" i="1" s="1"/>
  <c r="AL41" i="1"/>
  <c r="AT41" i="1" s="1"/>
  <c r="AK41" i="1"/>
  <c r="AP40" i="1"/>
  <c r="AL40" i="1"/>
  <c r="AT40" i="1" s="1"/>
  <c r="AJ40" i="1"/>
  <c r="AI40" i="1"/>
  <c r="AH40" i="1"/>
  <c r="AS40" i="1" s="1"/>
  <c r="AG40" i="1"/>
  <c r="AR40" i="1" s="1"/>
  <c r="AF40" i="1"/>
  <c r="AQ40" i="1" s="1"/>
  <c r="AE40" i="1"/>
  <c r="AJ39" i="1"/>
  <c r="AP39" i="1" s="1"/>
  <c r="AG39" i="1"/>
  <c r="AF39" i="1"/>
  <c r="AQ39" i="1" s="1"/>
  <c r="AS38" i="1"/>
  <c r="AR38" i="1"/>
  <c r="AQ38" i="1"/>
  <c r="AP38" i="1"/>
  <c r="AO38" i="1"/>
  <c r="AN38" i="1"/>
  <c r="AV38" i="1" s="1"/>
  <c r="AM38" i="1"/>
  <c r="AU38" i="1" s="1"/>
  <c r="AL38" i="1"/>
  <c r="AT38" i="1" s="1"/>
  <c r="AK38" i="1"/>
  <c r="AU37" i="1"/>
  <c r="AS37" i="1"/>
  <c r="AR37" i="1"/>
  <c r="AQ37" i="1"/>
  <c r="AP37" i="1"/>
  <c r="AO37" i="1"/>
  <c r="AN37" i="1"/>
  <c r="AV37" i="1" s="1"/>
  <c r="AM37" i="1"/>
  <c r="AL37" i="1"/>
  <c r="AT37" i="1" s="1"/>
  <c r="AK37" i="1"/>
  <c r="AP36" i="1"/>
  <c r="AM36" i="1"/>
  <c r="AU36" i="1" s="1"/>
  <c r="AJ36" i="1"/>
  <c r="AI36" i="1"/>
  <c r="AO36" i="1" s="1"/>
  <c r="AH36" i="1"/>
  <c r="AS36" i="1" s="1"/>
  <c r="AG36" i="1"/>
  <c r="AR36" i="1" s="1"/>
  <c r="AF36" i="1"/>
  <c r="AL36" i="1" s="1"/>
  <c r="AT36" i="1" s="1"/>
  <c r="AE36" i="1"/>
  <c r="AK36" i="1" s="1"/>
  <c r="AS35" i="1"/>
  <c r="AR35" i="1"/>
  <c r="AQ35" i="1"/>
  <c r="AP35" i="1"/>
  <c r="AO35" i="1"/>
  <c r="AN35" i="1"/>
  <c r="AV35" i="1" s="1"/>
  <c r="AM35" i="1"/>
  <c r="AU35" i="1" s="1"/>
  <c r="AL35" i="1"/>
  <c r="AT35" i="1" s="1"/>
  <c r="AK35" i="1"/>
  <c r="AK34" i="1"/>
  <c r="AJ34" i="1"/>
  <c r="AP34" i="1" s="1"/>
  <c r="AI34" i="1"/>
  <c r="AO34" i="1" s="1"/>
  <c r="AH34" i="1"/>
  <c r="AS34" i="1" s="1"/>
  <c r="AG34" i="1"/>
  <c r="AF34" i="1"/>
  <c r="AQ34" i="1" s="1"/>
  <c r="AE34" i="1"/>
  <c r="AJ33" i="1"/>
  <c r="AP33" i="1" s="1"/>
  <c r="AI33" i="1"/>
  <c r="AO33" i="1" s="1"/>
  <c r="AH33" i="1"/>
  <c r="AS33" i="1" s="1"/>
  <c r="AG33" i="1"/>
  <c r="AR33" i="1" s="1"/>
  <c r="AF33" i="1"/>
  <c r="AL33" i="1" s="1"/>
  <c r="AT33" i="1" s="1"/>
  <c r="AE33" i="1"/>
  <c r="AK33" i="1" s="1"/>
  <c r="AJ32" i="1"/>
  <c r="AP32" i="1" s="1"/>
  <c r="AI32" i="1"/>
  <c r="AO32" i="1" s="1"/>
  <c r="AH32" i="1"/>
  <c r="AS32" i="1" s="1"/>
  <c r="AG32" i="1"/>
  <c r="AF32" i="1"/>
  <c r="AQ32" i="1" s="1"/>
  <c r="AE32" i="1"/>
  <c r="AK32" i="1" s="1"/>
  <c r="AS31" i="1"/>
  <c r="AR31" i="1"/>
  <c r="AP31" i="1"/>
  <c r="AO31" i="1"/>
  <c r="AN31" i="1"/>
  <c r="AV31" i="1" s="1"/>
  <c r="AM31" i="1"/>
  <c r="AU31" i="1" s="1"/>
  <c r="AF31" i="1"/>
  <c r="AQ31" i="1" s="1"/>
  <c r="AE31" i="1"/>
  <c r="AK31" i="1" s="1"/>
  <c r="AJ30" i="1"/>
  <c r="AP30" i="1" s="1"/>
  <c r="AI30" i="1"/>
  <c r="AO30" i="1" s="1"/>
  <c r="AH30" i="1"/>
  <c r="AS30" i="1" s="1"/>
  <c r="AG30" i="1"/>
  <c r="AF30" i="1"/>
  <c r="AQ30" i="1" s="1"/>
  <c r="AE30" i="1"/>
  <c r="AK30" i="1" s="1"/>
  <c r="AP29" i="1"/>
  <c r="AL29" i="1"/>
  <c r="AT29" i="1" s="1"/>
  <c r="AJ29" i="1"/>
  <c r="AI29" i="1"/>
  <c r="AH29" i="1"/>
  <c r="AS29" i="1" s="1"/>
  <c r="AG29" i="1"/>
  <c r="AR29" i="1" s="1"/>
  <c r="AF29" i="1"/>
  <c r="AQ29" i="1" s="1"/>
  <c r="AE29" i="1"/>
  <c r="AG28" i="1"/>
  <c r="AS27" i="1"/>
  <c r="AR27" i="1"/>
  <c r="AQ27" i="1"/>
  <c r="AP27" i="1"/>
  <c r="AO27" i="1"/>
  <c r="AN27" i="1"/>
  <c r="AV27" i="1" s="1"/>
  <c r="AM27" i="1"/>
  <c r="AU27" i="1" s="1"/>
  <c r="AL27" i="1"/>
  <c r="AT27" i="1" s="1"/>
  <c r="AK27" i="1"/>
  <c r="AS26" i="1"/>
  <c r="AR26" i="1"/>
  <c r="AQ26" i="1"/>
  <c r="AP26" i="1"/>
  <c r="AO26" i="1"/>
  <c r="AN26" i="1"/>
  <c r="AV26" i="1" s="1"/>
  <c r="AM26" i="1"/>
  <c r="AU26" i="1" s="1"/>
  <c r="AL26" i="1"/>
  <c r="AT26" i="1" s="1"/>
  <c r="AK26" i="1"/>
  <c r="AS25" i="1"/>
  <c r="AR25" i="1"/>
  <c r="AQ25" i="1"/>
  <c r="AP25" i="1"/>
  <c r="AO25" i="1"/>
  <c r="AN25" i="1"/>
  <c r="AV25" i="1" s="1"/>
  <c r="AM25" i="1"/>
  <c r="AU25" i="1" s="1"/>
  <c r="AL25" i="1"/>
  <c r="AT25" i="1" s="1"/>
  <c r="AK25" i="1"/>
  <c r="AS24" i="1"/>
  <c r="AR24" i="1"/>
  <c r="AQ24" i="1"/>
  <c r="AP24" i="1"/>
  <c r="AO24" i="1"/>
  <c r="AN24" i="1"/>
  <c r="AV24" i="1" s="1"/>
  <c r="AM24" i="1"/>
  <c r="AU24" i="1" s="1"/>
  <c r="AL24" i="1"/>
  <c r="AT24" i="1" s="1"/>
  <c r="AK24" i="1"/>
  <c r="AP23" i="1"/>
  <c r="AM23" i="1"/>
  <c r="AU23" i="1" s="1"/>
  <c r="AJ23" i="1"/>
  <c r="AI23" i="1"/>
  <c r="AO23" i="1" s="1"/>
  <c r="AH23" i="1"/>
  <c r="AG23" i="1"/>
  <c r="AR23" i="1" s="1"/>
  <c r="AF23" i="1"/>
  <c r="AL23" i="1" s="1"/>
  <c r="AT23" i="1" s="1"/>
  <c r="AE23" i="1"/>
  <c r="AK23" i="1" s="1"/>
  <c r="AS22" i="1"/>
  <c r="AQ22" i="1"/>
  <c r="AP22" i="1"/>
  <c r="AO22" i="1"/>
  <c r="AN22" i="1"/>
  <c r="AV22" i="1" s="1"/>
  <c r="AL22" i="1"/>
  <c r="AT22" i="1" s="1"/>
  <c r="AK22" i="1"/>
  <c r="AG22" i="1"/>
  <c r="AM22" i="1" s="1"/>
  <c r="AU22" i="1" s="1"/>
  <c r="AS21" i="1"/>
  <c r="AR21" i="1"/>
  <c r="AQ21" i="1"/>
  <c r="AP21" i="1"/>
  <c r="AO21" i="1"/>
  <c r="AN21" i="1"/>
  <c r="AV21" i="1" s="1"/>
  <c r="AM21" i="1"/>
  <c r="AU21" i="1" s="1"/>
  <c r="AL21" i="1"/>
  <c r="AT21" i="1" s="1"/>
  <c r="AK21" i="1"/>
  <c r="AS20" i="1"/>
  <c r="AR20" i="1"/>
  <c r="AQ20" i="1"/>
  <c r="AP20" i="1"/>
  <c r="AO20" i="1"/>
  <c r="AN20" i="1"/>
  <c r="AV20" i="1" s="1"/>
  <c r="AM20" i="1"/>
  <c r="AU20" i="1" s="1"/>
  <c r="AL20" i="1"/>
  <c r="AT20" i="1" s="1"/>
  <c r="AK20" i="1"/>
  <c r="AS19" i="1"/>
  <c r="AR19" i="1"/>
  <c r="AQ19" i="1"/>
  <c r="AP19" i="1"/>
  <c r="AO19" i="1"/>
  <c r="AN19" i="1"/>
  <c r="AV19" i="1" s="1"/>
  <c r="AM19" i="1"/>
  <c r="AU19" i="1" s="1"/>
  <c r="AL19" i="1"/>
  <c r="AT19" i="1" s="1"/>
  <c r="AK19" i="1"/>
  <c r="AS18" i="1"/>
  <c r="AR18" i="1"/>
  <c r="AQ18" i="1"/>
  <c r="AP18" i="1"/>
  <c r="AO18" i="1"/>
  <c r="AN18" i="1"/>
  <c r="AV18" i="1" s="1"/>
  <c r="AM18" i="1"/>
  <c r="AU18" i="1" s="1"/>
  <c r="AL18" i="1"/>
  <c r="AT18" i="1" s="1"/>
  <c r="AK18" i="1"/>
  <c r="AL17" i="1"/>
  <c r="AT17" i="1" s="1"/>
  <c r="AK17" i="1"/>
  <c r="AJ17" i="1"/>
  <c r="AP17" i="1" s="1"/>
  <c r="AI17" i="1"/>
  <c r="AO17" i="1" s="1"/>
  <c r="AH17" i="1"/>
  <c r="AN17" i="1" s="1"/>
  <c r="AV17" i="1" s="1"/>
  <c r="AG17" i="1"/>
  <c r="AG12" i="1" s="1"/>
  <c r="AF17" i="1"/>
  <c r="AQ17" i="1" s="1"/>
  <c r="AE17" i="1"/>
  <c r="AV16" i="1"/>
  <c r="AU16" i="1"/>
  <c r="AS16" i="1"/>
  <c r="AR16" i="1"/>
  <c r="AQ16" i="1"/>
  <c r="AP16" i="1"/>
  <c r="AO16" i="1"/>
  <c r="AN16" i="1"/>
  <c r="AL16" i="1"/>
  <c r="AT16" i="1" s="1"/>
  <c r="AK16" i="1"/>
  <c r="AF16" i="1"/>
  <c r="AS15" i="1"/>
  <c r="AP15" i="1"/>
  <c r="AO15" i="1"/>
  <c r="AN15" i="1"/>
  <c r="AV15" i="1" s="1"/>
  <c r="AK15" i="1"/>
  <c r="AG15" i="1"/>
  <c r="AR15" i="1" s="1"/>
  <c r="AF15" i="1"/>
  <c r="AL15" i="1" s="1"/>
  <c r="AT15" i="1" s="1"/>
  <c r="AS14" i="1"/>
  <c r="AP14" i="1"/>
  <c r="AO14" i="1"/>
  <c r="AN14" i="1"/>
  <c r="AV14" i="1" s="1"/>
  <c r="AK14" i="1"/>
  <c r="AG14" i="1"/>
  <c r="AR14" i="1" s="1"/>
  <c r="AF14" i="1"/>
  <c r="AQ14" i="1" s="1"/>
  <c r="AJ13" i="1"/>
  <c r="AP13" i="1" s="1"/>
  <c r="AI13" i="1"/>
  <c r="AO13" i="1" s="1"/>
  <c r="AH13" i="1"/>
  <c r="AS13" i="1" s="1"/>
  <c r="AG13" i="1"/>
  <c r="AR13" i="1" s="1"/>
  <c r="AF13" i="1"/>
  <c r="AL13" i="1" s="1"/>
  <c r="AT13" i="1" s="1"/>
  <c r="AE13" i="1"/>
  <c r="AK13" i="1" s="1"/>
  <c r="AJ12" i="1"/>
  <c r="AP12" i="1" s="1"/>
  <c r="AF12" i="1"/>
  <c r="AL12" i="1" s="1"/>
  <c r="AJ11" i="1"/>
  <c r="AP11" i="1" s="1"/>
  <c r="AF11" i="1"/>
  <c r="AQ11" i="1" s="1"/>
  <c r="AR12" i="1" l="1"/>
  <c r="AG11" i="1"/>
  <c r="AR11" i="1" s="1"/>
  <c r="AN30" i="1"/>
  <c r="AV30" i="1" s="1"/>
  <c r="AN32" i="1"/>
  <c r="AV32" i="1" s="1"/>
  <c r="AQ33" i="1"/>
  <c r="AJ28" i="1"/>
  <c r="AP28" i="1" s="1"/>
  <c r="AM29" i="1"/>
  <c r="AU29" i="1" s="1"/>
  <c r="AL31" i="1"/>
  <c r="AT31" i="1" s="1"/>
  <c r="AN34" i="1"/>
  <c r="AV34" i="1" s="1"/>
  <c r="AM40" i="1"/>
  <c r="AU40" i="1" s="1"/>
  <c r="AN43" i="1"/>
  <c r="AV43" i="1" s="1"/>
  <c r="AQ47" i="1"/>
  <c r="AH12" i="1"/>
  <c r="AQ23" i="1"/>
  <c r="AM33" i="1"/>
  <c r="AU33" i="1" s="1"/>
  <c r="AQ36" i="1"/>
  <c r="AE12" i="1"/>
  <c r="AK12" i="1" s="1"/>
  <c r="AK11" i="1" s="1"/>
  <c r="AI12" i="1"/>
  <c r="AN13" i="1"/>
  <c r="AV13" i="1" s="1"/>
  <c r="AL14" i="1"/>
  <c r="AT14" i="1" s="1"/>
  <c r="AR22" i="1"/>
  <c r="AF28" i="1"/>
  <c r="AQ28" i="1" s="1"/>
  <c r="AM47" i="1"/>
  <c r="AU47" i="1" s="1"/>
  <c r="AT12" i="1"/>
  <c r="AL11" i="1"/>
  <c r="AQ12" i="1"/>
  <c r="AM13" i="1"/>
  <c r="AR17" i="1"/>
  <c r="AM17" i="1"/>
  <c r="AU17" i="1" s="1"/>
  <c r="AS17" i="1"/>
  <c r="AR28" i="1"/>
  <c r="AM28" i="1"/>
  <c r="AU28" i="1" s="1"/>
  <c r="AR34" i="1"/>
  <c r="AM34" i="1"/>
  <c r="AU34" i="1" s="1"/>
  <c r="AN12" i="1"/>
  <c r="AV12" i="1" s="1"/>
  <c r="AK29" i="1"/>
  <c r="AE28" i="1"/>
  <c r="AK28" i="1" s="1"/>
  <c r="AO29" i="1"/>
  <c r="AI28" i="1"/>
  <c r="AR39" i="1"/>
  <c r="AM39" i="1"/>
  <c r="AU39" i="1" s="1"/>
  <c r="AE11" i="1"/>
  <c r="AQ13" i="1"/>
  <c r="AM15" i="1"/>
  <c r="AU15" i="1" s="1"/>
  <c r="AQ15" i="1"/>
  <c r="AR30" i="1"/>
  <c r="AM30" i="1"/>
  <c r="AU30" i="1" s="1"/>
  <c r="AK40" i="1"/>
  <c r="AE39" i="1"/>
  <c r="AK39" i="1" s="1"/>
  <c r="AO40" i="1"/>
  <c r="AI39" i="1"/>
  <c r="AO39" i="1" s="1"/>
  <c r="AR46" i="1"/>
  <c r="AM46" i="1"/>
  <c r="AU46" i="1" s="1"/>
  <c r="AG45" i="1"/>
  <c r="AS23" i="1"/>
  <c r="AN23" i="1"/>
  <c r="AV23" i="1" s="1"/>
  <c r="AR32" i="1"/>
  <c r="AM32" i="1"/>
  <c r="AU32" i="1" s="1"/>
  <c r="AR43" i="1"/>
  <c r="AM43" i="1"/>
  <c r="AU43" i="1" s="1"/>
  <c r="AK47" i="1"/>
  <c r="AE46" i="1"/>
  <c r="AO47" i="1"/>
  <c r="AI46" i="1"/>
  <c r="AM14" i="1"/>
  <c r="AU14" i="1" s="1"/>
  <c r="AH28" i="1"/>
  <c r="AL28" i="1"/>
  <c r="AT28" i="1" s="1"/>
  <c r="AN29" i="1"/>
  <c r="AV29" i="1" s="1"/>
  <c r="AL30" i="1"/>
  <c r="AT30" i="1" s="1"/>
  <c r="AL32" i="1"/>
  <c r="AT32" i="1" s="1"/>
  <c r="AN33" i="1"/>
  <c r="AV33" i="1" s="1"/>
  <c r="AL34" i="1"/>
  <c r="AT34" i="1" s="1"/>
  <c r="AN36" i="1"/>
  <c r="AV36" i="1" s="1"/>
  <c r="AH39" i="1"/>
  <c r="AL39" i="1"/>
  <c r="AT39" i="1" s="1"/>
  <c r="AN40" i="1"/>
  <c r="AV40" i="1" s="1"/>
  <c r="AL43" i="1"/>
  <c r="AT43" i="1" s="1"/>
  <c r="AF45" i="1"/>
  <c r="AJ45" i="1"/>
  <c r="AH46" i="1"/>
  <c r="AL46" i="1"/>
  <c r="AT46" i="1" s="1"/>
  <c r="AN47" i="1"/>
  <c r="AV47" i="1" s="1"/>
  <c r="AO12" i="1" l="1"/>
  <c r="AI11" i="1"/>
  <c r="AO11" i="1" s="1"/>
  <c r="AS12" i="1"/>
  <c r="AH11" i="1"/>
  <c r="AN46" i="1"/>
  <c r="AV46" i="1" s="1"/>
  <c r="AH45" i="1"/>
  <c r="AH10" i="1" s="1"/>
  <c r="AH57" i="1" s="1"/>
  <c r="AS46" i="1"/>
  <c r="AO46" i="1"/>
  <c r="AI45" i="1"/>
  <c r="AO45" i="1" s="1"/>
  <c r="AP45" i="1"/>
  <c r="AP10" i="1" s="1"/>
  <c r="AJ10" i="1"/>
  <c r="AJ57" i="1" s="1"/>
  <c r="AP57" i="1" s="1"/>
  <c r="AT11" i="1"/>
  <c r="AL45" i="1"/>
  <c r="AT45" i="1" s="1"/>
  <c r="AQ45" i="1"/>
  <c r="AQ10" i="1" s="1"/>
  <c r="AF10" i="1"/>
  <c r="AF57" i="1" s="1"/>
  <c r="AN39" i="1"/>
  <c r="AV39" i="1" s="1"/>
  <c r="AS39" i="1"/>
  <c r="AN28" i="1"/>
  <c r="AS28" i="1"/>
  <c r="AK46" i="1"/>
  <c r="AE45" i="1"/>
  <c r="AK45" i="1" s="1"/>
  <c r="AK10" i="1" s="1"/>
  <c r="AR45" i="1"/>
  <c r="AR10" i="1" s="1"/>
  <c r="AM45" i="1"/>
  <c r="AU45" i="1" s="1"/>
  <c r="AO28" i="1"/>
  <c r="AO10" i="1" s="1"/>
  <c r="AU13" i="1"/>
  <c r="AM12" i="1"/>
  <c r="AG10" i="1"/>
  <c r="AG57" i="1" s="1"/>
  <c r="AR57" i="1" s="1"/>
  <c r="AN11" i="1" l="1"/>
  <c r="AN10" i="1" s="1"/>
  <c r="AS11" i="1"/>
  <c r="AV11" i="1" s="1"/>
  <c r="AI10" i="1"/>
  <c r="AI57" i="1" s="1"/>
  <c r="AO57" i="1" s="1"/>
  <c r="AN57" i="1"/>
  <c r="AV57" i="1" s="1"/>
  <c r="AS57" i="1"/>
  <c r="AQ57" i="1"/>
  <c r="AL57" i="1"/>
  <c r="AT57" i="1" s="1"/>
  <c r="AL10" i="1"/>
  <c r="AS45" i="1"/>
  <c r="AN45" i="1"/>
  <c r="AV45" i="1" s="1"/>
  <c r="AV28" i="1"/>
  <c r="AM11" i="1"/>
  <c r="AM10" i="1" s="1"/>
  <c r="AM57" i="1" s="1"/>
  <c r="AU57" i="1" s="1"/>
  <c r="AU12" i="1"/>
  <c r="AU11" i="1" s="1"/>
  <c r="AU10" i="1" s="1"/>
  <c r="AE10" i="1"/>
  <c r="AE57" i="1" s="1"/>
  <c r="AK57" i="1" s="1"/>
  <c r="AT10" i="1"/>
  <c r="AS10" i="1" l="1"/>
  <c r="AV10" i="1"/>
</calcChain>
</file>

<file path=xl/sharedStrings.xml><?xml version="1.0" encoding="utf-8"?>
<sst xmlns="http://schemas.openxmlformats.org/spreadsheetml/2006/main" count="1238" uniqueCount="206">
  <si>
    <t/>
  </si>
  <si>
    <t>РЕЕСТР  РАСХОДНЫХ  ОБЯЗАТЕЛЬСТВ  КРАСНОГОРСКОГО  ГОРОДСКОГО  ПОСЕЛЕНИЯ 
на 01.02.2023 год</t>
  </si>
  <si>
    <t>Единица измерения: тыс. руб.</t>
  </si>
  <si>
    <t>Наименование полномочия, 
расходного обязательства</t>
  </si>
  <si>
    <t>Код строки</t>
  </si>
  <si>
    <t>Правовое основание финансового обеспечения расходного полномочия муниципального образования</t>
  </si>
  <si>
    <t>Группа полномочий</t>
  </si>
  <si>
    <t>Код расхода по БК</t>
  </si>
  <si>
    <t>Объем средств на исполнение расходного обязательства</t>
  </si>
  <si>
    <t>в т.ч. объем средств на исполнение расходного обязательства без учета расходов на осуществление капитальных вложений в объекты государственной (муниципальной) собственности</t>
  </si>
  <si>
    <t>Оценка стоимости расходного обязательства (полномочия) субъекта Российской Федерации</t>
  </si>
  <si>
    <t>в т.ч. оценка стоимости расходного обязательства (полномочия) субъекта Российской Федерации без учета расходов на осуществление капитальных вложений в объекты государственной (муниципальной) собственности</t>
  </si>
  <si>
    <t>Методика расчета оценки</t>
  </si>
  <si>
    <t>Российской Федерации</t>
  </si>
  <si>
    <t>субъекта Российской Федерации</t>
  </si>
  <si>
    <t>отчетный
2022 год</t>
  </si>
  <si>
    <t>текущий
2023 год</t>
  </si>
  <si>
    <t>очередной
2024 год</t>
  </si>
  <si>
    <t>плановый период</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</si>
  <si>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</si>
  <si>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</si>
  <si>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</si>
  <si>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</si>
  <si>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</si>
  <si>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</si>
  <si>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</si>
  <si>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Нормативные правовые акты субъекта Российской Федерации</t>
  </si>
  <si>
    <t>по плану</t>
  </si>
  <si>
    <t>по факту исполнения</t>
  </si>
  <si>
    <t>2025 год</t>
  </si>
  <si>
    <t>2026год</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</si>
  <si>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</si>
  <si>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</si>
  <si>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</si>
  <si>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</si>
  <si>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</si>
  <si>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раздел/подраздел</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</si>
  <si>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</si>
  <si>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</si>
  <si>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</si>
  <si>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</si>
  <si>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</si>
  <si>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</si>
  <si>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</si>
  <si>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</si>
  <si>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</si>
  <si>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</si>
  <si>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</si>
  <si>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</si>
  <si>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</si>
  <si>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</si>
  <si>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</si>
  <si>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</si>
  <si>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</si>
  <si>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</si>
  <si>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</si>
  <si>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</si>
  <si>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</si>
  <si>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</si>
  <si>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</si>
  <si>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</si>
  <si>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</si>
  <si>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</si>
  <si>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</si>
  <si>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</si>
  <si>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</si>
  <si>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</si>
  <si>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</si>
  <si>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</si>
  <si>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</si>
  <si>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35</t>
  </si>
  <si>
    <t>36</t>
  </si>
  <si>
    <t>37</t>
  </si>
  <si>
    <t>38</t>
  </si>
  <si>
    <t>39</t>
  </si>
  <si>
    <t>40</t>
  </si>
  <si>
    <t>41</t>
  </si>
  <si>
    <t>42</t>
  </si>
  <si>
    <t>43</t>
  </si>
  <si>
    <t>44</t>
  </si>
  <si>
    <t>45</t>
  </si>
  <si>
    <t>46</t>
  </si>
  <si>
    <t>47</t>
  </si>
  <si>
    <t>48</t>
  </si>
  <si>
    <t>49</t>
  </si>
  <si>
    <t>4. Расходные обязательства, возникшие в результате принятия нормативных правовых актов городского поселения, заключения договоров (соглашений), всего</t>
  </si>
  <si>
    <t>x</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</si>
  <si>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</si>
  <si>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4.1.1. по перечню, предусмотренному частью 1 статьи 14 Федерального закона от 6 октября 2003 г. № 131-ФЗ "Об общих принципах организации местного самоуправления в Российской Федерации", всего</t>
  </si>
  <si>
    <t>4.1.1.3. владение, пользование и распоряжение имуществом, находящимся в муниципальной собственности городского поселения</t>
  </si>
  <si>
    <t>1) Федеральный закон от 06.10.2003 №131-ФЗ "Об общих принципах организации местного самоуправления в Российской Федерации"</t>
  </si>
  <si>
    <t>1) ст.14 ч.1 п.3</t>
  </si>
  <si>
    <t>1) 06.10.2003 - не указан</t>
  </si>
  <si>
    <t>01/13</t>
  </si>
  <si>
    <t>метод индексации</t>
  </si>
  <si>
    <t>05/01</t>
  </si>
  <si>
    <t>4.1.1.4. 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</si>
  <si>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 Федеральный закон от 06.10.2003 №131-ФЗ "Об общих принципах организации местного самоуправления в Российской Федерации"
2) Федеральный закон от 31.03.1999 №69-ФЗ "О газоснабжении в Российской Федерации"</t>
  </si>
  <si>
    <t>1) ст.14 ч.1 п.4
2) ст.7 абз.4</t>
  </si>
  <si>
    <t>1) 06.10.2003 - не указан
2) 05.04.1999 - не указан</t>
  </si>
  <si>
    <t>05/02</t>
  </si>
  <si>
    <t>Без КВР 811</t>
  </si>
  <si>
    <t>05/05</t>
  </si>
  <si>
    <t>без местных денег на капремонт</t>
  </si>
  <si>
    <t>4.1.1.6.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</si>
  <si>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 Федеральный закон от 06.10.2003 №131-ФЗ "Об общих принципах организации местного самоуправления в Российской Федерации"
2) Федеральный закон от 08.11.2007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3) Федеральный закон от 10.12.1995 №196-ФЗ "О безопасности дорожного движения"</t>
  </si>
  <si>
    <t>1) ст.14 ч.1 п.5
2) ст.13
3) ст.6 п.4</t>
  </si>
  <si>
    <t>1) 06.10.2003 - не указан
2) 08.11.2007 - не указан
3) 26.12.1995 - не указан</t>
  </si>
  <si>
    <t>04/09</t>
  </si>
  <si>
    <t>4.1.1.7. обеспечение проживающих в городского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</si>
  <si>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 Федеральный закон от 06.10.2003 №131-ФЗ "Об общих принципах организации местного самоуправления в Российской Федерации"
2) Федеральный закон от 17.12.1998 №188-ФЗ "О мировых судьях в Российской Федерации"
3) Федеральный закон от 27.07.2010 №190-ФЗ "О теплоснабжении"</t>
  </si>
  <si>
    <t>1) ст.14 ч.1 п.6
2) в целом
3) ст.8</t>
  </si>
  <si>
    <t>1) 06.10.2003 - не указан
2) 22.12.1998 - не указан
3) 30.07.2010 - не указан</t>
  </si>
  <si>
    <t>1) Закон Челябинской области от 16.06.2005 №389-ЗО "О порядке ведения органами местного самоуправления в Челябинской области учета граждан в качестве нуждающихся в жилых помещениях, предоставляемых по договорам социального найма"</t>
  </si>
  <si>
    <t>1) в целом</t>
  </si>
  <si>
    <t>1) 01.07.2005 - не указан</t>
  </si>
  <si>
    <t>10/03</t>
  </si>
  <si>
    <t>4.1.1.17. создание условий для обеспечения жителей городского поселения услугами связи, общественного питания, торговли и бытового обслуживания</t>
  </si>
  <si>
    <t>1) Федеральный закон от 06.10.2003 №131-ФЗ "Об общих принципах организации местного самоуправления в Российской Федерации"
2) Федеральный закон от 07.07.2003 №126-ФЗ "О связи"
3) Федеральный закон от 17.07.1999 №176-ФЗ "О почтовой связи"</t>
  </si>
  <si>
    <t>1) ст.14 ч.1 п.10
2) ст.6 п.2
3) ст.8</t>
  </si>
  <si>
    <t>1) 06.10.2003 - не указан
2) 01.01.2004 - не указан
3) 22.07.1999 - не указан</t>
  </si>
  <si>
    <t>811 КВР</t>
  </si>
  <si>
    <t>4.1.1.19. создание условий для организации досуга и обеспечения жителей городского поселения услугами организаций культуры</t>
  </si>
  <si>
    <t>1) Федеральный закон от 06.10.2003 №131-ФЗ "Об общих принципах организации местного самоуправления в Российской Федерации"
2) Федеральный закон от 09.10.1992 №3612-1 "Основы законодательства Российской Федерации о культуре"</t>
  </si>
  <si>
    <t>1) ст.14 ч.1 п.12
2) ст.40 абз.3</t>
  </si>
  <si>
    <t>1) 06.10.2003 - не указан
2) 17.11.1992 - не указан</t>
  </si>
  <si>
    <t>08/01</t>
  </si>
  <si>
    <t>08/04</t>
  </si>
  <si>
    <t>4.1.1.22. обеспечение условий для развития на территории городского поселения физической культуры, школьного спорта и массового спорта</t>
  </si>
  <si>
    <t>1) Федеральный закон от 04.12.2007 №329-ФЗ "О физической культуре и спорте в Российской Федерации"
2) Федеральный закон от 06.10.2003 №131-ФЗ "Об общих принципах организации местного самоуправления в Российской Федерации"</t>
  </si>
  <si>
    <t>1) ст.19 п.4
2) ст.14 ч.1 п.14</t>
  </si>
  <si>
    <t>1) 30.03.2008 - не указан
2) 06.10.2003 - не указан</t>
  </si>
  <si>
    <t>11/05</t>
  </si>
  <si>
    <t>4.1.1.28. организация благоустройства территории городского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</si>
  <si>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1) Федеральный закон от 06.10.2003 №131-ФЗ "Об общих принципах организации местного самоуправления в Российской Федерации"
2) Федеральный закон от 27.07.2010 №190-ФЗ "О теплоснабжении"</t>
  </si>
  <si>
    <t>1) ст.14 ч.1 п.20
2) ст.8</t>
  </si>
  <si>
    <t>1) 06.10.2003 - не указан
2) 30.07.2010 - не указан</t>
  </si>
  <si>
    <t>05/03</t>
  </si>
  <si>
    <t>4.1.1.31.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</si>
  <si>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04/12</t>
  </si>
  <si>
    <t>4.1.1.44. оказание поддержки гражданам и их объединениям, участвующим в охране общественного порядка, создание условий для деятельности народных дружин</t>
  </si>
  <si>
    <t>1) ст.14 ч.1 п.33</t>
  </si>
  <si>
    <t>03/14</t>
  </si>
  <si>
    <t>4.1.2.14 организация мероприятий межпоселенческого характера по охране окружающей среды</t>
  </si>
  <si>
    <t>1) ст.14 ч.1 п.18</t>
  </si>
  <si>
    <t>06/05</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</si>
  <si>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</si>
  <si>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4.2.1.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</si>
  <si>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 ст.17 ч.1 п.9</t>
  </si>
  <si>
    <t>01/03</t>
  </si>
  <si>
    <t>Без з/п</t>
  </si>
  <si>
    <t>01/04</t>
  </si>
  <si>
    <t>С доп к пенсии 459,6</t>
  </si>
  <si>
    <t>107,1 судебный акт и 60,4 грамоты</t>
  </si>
  <si>
    <t>4.2.2.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</si>
  <si>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01/02</t>
  </si>
  <si>
    <t xml:space="preserve">4.2.13.обеспечение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 </t>
  </si>
  <si>
    <t>1) п.2 ст.14</t>
  </si>
  <si>
    <t>01/07</t>
  </si>
  <si>
    <t>4.3.3.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</si>
  <si>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х</t>
  </si>
  <si>
    <t>4.3.3.1. предоставление доплаты за выслугу лет к трудовой пенсии муниципальным служащим за счет средств местного бюджета</t>
  </si>
  <si>
    <t>1) ст.14.1 ч.2</t>
  </si>
  <si>
    <t>в 0104</t>
  </si>
  <si>
    <t>4.3.3.2. дополнительные меры социальной поддержки и социальной помощи для отдельных категорий граждан, установленные муниципальными правовыми актами</t>
  </si>
  <si>
    <t>4.4.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</si>
  <si>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4.4.1. за счет субвенций, предоставленных из федерального бюджета, всего</t>
  </si>
  <si>
    <t>4.4.1.1. на государственную регистрацию актов гражданского состояния</t>
  </si>
  <si>
    <t>1) ст.20</t>
  </si>
  <si>
    <t>1) Закон Челябинской области от 22.09.2005 №402-ЗО "О наделении органов местного самоуправления государственными полномочиями на государственную регистрацию актов гражданского состояния"</t>
  </si>
  <si>
    <t>1) 01.01.2006 - не указан</t>
  </si>
  <si>
    <t>03/04</t>
  </si>
  <si>
    <t>4.4.1.3. на осуществление воинского учета на территориях, на которых отсутствуют структурные подразделения военных комиссариатов</t>
  </si>
  <si>
    <t>1) Федеральный закон от 06.10.2003 №131-ФЗ "Об общих принципах организации местного самоуправления в Российской Федерации"
2) Федеральный закон от 28.03.1998 №53-ФЗ "О воинской обязанности и военной службе"</t>
  </si>
  <si>
    <t>1) ст.20
2) в целом</t>
  </si>
  <si>
    <t>1) 06.10.2003 - не указан
2) 02.04.1998 - не указан</t>
  </si>
  <si>
    <t>1) Закон Челябинской области от 25.05.2006 №30-ЗО "О субвенциях местным бюджетам на осуществление органами местного самоуправления полномочий Российской Федерации по первичному воинскому учету на территориях, где отсутствуют военные комиссариаты"</t>
  </si>
  <si>
    <t>1) 22.06.2006 - не указан</t>
  </si>
  <si>
    <t>02/03</t>
  </si>
  <si>
    <t>4.4.2. за счет субвенций, предоставленных  из бюджета субъекта Российской Федерации, всего</t>
  </si>
  <si>
    <t>4.4.2.39.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</si>
  <si>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4.6.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</si>
  <si>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4.6.2. по предоставлению иных межбюджетных трансфертов, всего</t>
  </si>
  <si>
    <t>4.6.2.1.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</si>
  <si>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4.6.2.1.15. организация и осуществление мероприятий по территориальной обороне и  гражданской обороне, защите населения и территории поселения от чрезвычайных ситуаций природного и техногенного характера</t>
  </si>
  <si>
    <t>1)Федеральный закон от 06.10.2003 №131-ФЗ "Об общих принципах организации местного самоуправления в Российской Федерации"    2)68-ФЗ "О защите населения и территорий от чрезвычайных ситуаций природного и техногенного характера"</t>
  </si>
  <si>
    <t>1)ст.14 ч.1 п.23   2)ст.11 п.2</t>
  </si>
  <si>
    <t>1) 06.10.2003 - не указан 2)21.12.1994 не установлен</t>
  </si>
  <si>
    <t>03/10</t>
  </si>
  <si>
    <t>4.6.2.1.19. содействие в развитии сельскохозяйственного производства, создание условий для развития малого и среднего предпринимательства</t>
  </si>
  <si>
    <t>1) ст.14 ч.4</t>
  </si>
  <si>
    <t>табличка у С.Н.</t>
  </si>
  <si>
    <t>4.6.2.1.32. осуществление контроля за исполнением бюджета</t>
  </si>
  <si>
    <t>1) Федеральный закон от 06.10.2003 №131-ФЗ "Об общих принципах организации местного самоуправления в Российской Федерации"
2) Федеральный закон от 07.02.2011 №6-ФЗ "Об общих принципах организации и деятельности контрольно-счетных органов субъектов Российской Федерации и муниципальных образований"</t>
  </si>
  <si>
    <t>1) ст.14 ч.4
2) в целом</t>
  </si>
  <si>
    <t>1) 06.10.2003 - не указан
2) 01.10.2011 - не указан</t>
  </si>
  <si>
    <t>01/06</t>
  </si>
  <si>
    <t>4.6.2.1.35. 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</si>
  <si>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Комм хоз+кап строит</t>
  </si>
  <si>
    <t>4.6.2.1.36. участие в предупреждении и ликвидации последствий чрезвычайных ситуаций в границах городского поселения</t>
  </si>
  <si>
    <t>4.6.2.1.38.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документов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строительство, расположенных на территории городского поселения, утверждение местных нормативов градостроительного проектирования городского поселения,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</si>
  <si>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 xml:space="preserve">1) ст.14 ч.4 </t>
  </si>
  <si>
    <t>4.6.2.1.41. создание условий для организации досуга жителей поселения услугами организаций культуры</t>
  </si>
  <si>
    <t>Итого расходных обязательств муниципальных образований</t>
  </si>
  <si>
    <t xml:space="preserve">Начальник финансового отдела                                                                                                                </t>
  </si>
  <si>
    <t>С.Н. Селеткова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</si>
</sst>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quot;р.&quot;_-;\-* #,##0.00&quot;р.&quot;_-;_-* &quot;-&quot;??&quot;р.&quot;_-;_-@_-"/>
    <numFmt numFmtId="165" formatCode="#,##0.0"/>
  </numFmts>
  <fonts count="11" x14ac:knownFonts="1">
    <font>
      <sz val="11"/>
      <color theme="1"/>
      <name val="Calibri"/>
      <family val="2"/>
      <charset val="204"/>
      <scheme val="minor"/>
    </font>
    <font>
      <sz val="9"/>
      <color theme="1"/>
      <name val="Times New Roman"/>
      <family val="1"/>
      <charset val="204"/>
    </font>
    <font>
      <sz val="8"/>
      <color theme="1"/>
      <name val="Times New Roman"/>
      <family val="1"/>
      <charset val="204"/>
    </font>
    <font>
      <b/>
      <sz val="14"/>
      <color rgb="FF000000"/>
      <name val="Times New Roman"/>
      <family val="1"/>
      <charset val="204"/>
    </font>
    <font>
      <b/>
      <sz val="9"/>
      <color rgb="FF000000"/>
      <name val="Times New Roman"/>
      <family val="1"/>
      <charset val="204"/>
    </font>
    <font>
      <b/>
      <sz val="8"/>
      <color rgb="FF000000"/>
      <name val="Times New Roman"/>
      <family val="1"/>
      <charset val="204"/>
    </font>
    <font>
      <sz val="9"/>
      <color rgb="FF000000"/>
      <name val="Times New Roman"/>
      <family val="1"/>
      <charset val="204"/>
    </font>
    <font>
      <sz val="9"/>
      <name val="Times New Roman"/>
      <family val="1"/>
      <charset val="204"/>
    </font>
    <font>
      <sz val="8"/>
      <color rgb="FF000000"/>
      <name val="Times New Roman"/>
      <family val="1"/>
      <charset val="204"/>
    </font>
    <font>
      <sz val="14"/>
      <color rgb="FF000000"/>
      <name val="Times New Roman"/>
      <family val="1"/>
      <charset val="204"/>
    </font>
    <font>
      <sz val="14"/>
      <color theme="1"/>
      <name val="Times New Roman"/>
      <family val="1"/>
      <charset val="204"/>
    </font>
  </fonts>
  <fills count="3">
    <fill>
      <patternFill patternType="none"/>
    </fill>
    <fill>
      <patternFill patternType="gray125"/>
    </fill>
    <fill>
      <patternFill patternType="solid">
        <fgColor rgb="FF92D050"/>
        <bgColor indexed="64"/>
      </patternFill>
    </fill>
  </fills>
  <borders count="22">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style="thin">
        <color rgb="FF000000"/>
      </right>
      <top/>
      <bottom style="thin">
        <color indexed="64"/>
      </bottom>
      <diagonal/>
    </border>
    <border>
      <left style="thin">
        <color rgb="FF000000"/>
      </left>
      <right style="thin">
        <color rgb="FF000000"/>
      </right>
      <top style="thin">
        <color rgb="FF000000"/>
      </top>
      <bottom style="thin">
        <color indexed="64"/>
      </bottom>
      <diagonal/>
    </border>
    <border>
      <left style="thin">
        <color indexed="64"/>
      </left>
      <right style="thin">
        <color indexed="64"/>
      </right>
      <top style="thin">
        <color indexed="64"/>
      </top>
      <bottom style="thin">
        <color indexed="64"/>
      </bottom>
      <diagonal/>
    </border>
    <border>
      <left/>
      <right style="thin">
        <color rgb="FF000000"/>
      </right>
      <top/>
      <bottom/>
      <diagonal/>
    </border>
    <border>
      <left style="thin">
        <color rgb="FF000000"/>
      </left>
      <right style="thin">
        <color rgb="FF000000"/>
      </right>
      <top style="thin">
        <color indexed="64"/>
      </top>
      <bottom/>
      <diagonal/>
    </border>
    <border>
      <left/>
      <right style="thin">
        <color rgb="FF000000"/>
      </right>
      <top/>
      <bottom style="thin">
        <color indexed="64"/>
      </bottom>
      <diagonal/>
    </border>
    <border>
      <left style="thin">
        <color indexed="64"/>
      </left>
      <right style="thin">
        <color rgb="FF000000"/>
      </right>
      <top/>
      <bottom style="thin">
        <color indexed="64"/>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s>
  <cellStyleXfs count="1">
    <xf numFmtId="0" fontId="0" fillId="0" borderId="0"/>
  </cellStyleXfs>
  <cellXfs count="112">
    <xf numFmtId="0" fontId="0" fillId="0" borderId="0" xfId="0"/>
    <xf numFmtId="164" fontId="1" fillId="0" borderId="0" xfId="0" applyNumberFormat="1" applyFont="1" applyFill="1" applyAlignment="1">
      <alignment vertical="top" wrapText="1"/>
    </xf>
    <xf numFmtId="164" fontId="2" fillId="0" borderId="0" xfId="0" applyNumberFormat="1" applyFont="1" applyFill="1" applyAlignment="1">
      <alignment vertical="top" wrapText="1"/>
    </xf>
    <xf numFmtId="0" fontId="4" fillId="0" borderId="0" xfId="0" applyNumberFormat="1" applyFont="1" applyFill="1" applyAlignment="1">
      <alignment horizontal="center" vertical="top" wrapText="1"/>
    </xf>
    <xf numFmtId="0" fontId="5" fillId="0" borderId="0" xfId="0" applyNumberFormat="1" applyFont="1" applyFill="1" applyAlignment="1">
      <alignment horizontal="center" vertical="top" wrapText="1"/>
    </xf>
    <xf numFmtId="164" fontId="1" fillId="0" borderId="0" xfId="0" applyNumberFormat="1" applyFont="1" applyFill="1" applyBorder="1" applyAlignment="1">
      <alignment vertical="top" wrapText="1"/>
    </xf>
    <xf numFmtId="0" fontId="8" fillId="0" borderId="1" xfId="0" applyNumberFormat="1" applyFont="1" applyFill="1" applyBorder="1" applyAlignment="1">
      <alignment horizontal="center" vertical="top" wrapText="1"/>
    </xf>
    <xf numFmtId="0" fontId="6" fillId="0" borderId="1" xfId="0" applyNumberFormat="1" applyFont="1" applyFill="1" applyBorder="1" applyAlignment="1">
      <alignment horizontal="center" vertical="top" wrapText="1"/>
    </xf>
    <xf numFmtId="0" fontId="1" fillId="0" borderId="1" xfId="0" applyNumberFormat="1" applyFont="1" applyFill="1" applyBorder="1" applyAlignment="1">
      <alignment horizontal="center" vertical="top" wrapText="1"/>
    </xf>
    <xf numFmtId="0" fontId="2" fillId="0" borderId="1" xfId="0" applyNumberFormat="1" applyFont="1" applyFill="1" applyBorder="1" applyAlignment="1">
      <alignment horizontal="center" vertical="top" wrapText="1"/>
    </xf>
    <xf numFmtId="0" fontId="2" fillId="0" borderId="6" xfId="0" applyNumberFormat="1" applyFont="1" applyFill="1" applyBorder="1" applyAlignment="1">
      <alignment horizontal="center" vertical="top" wrapText="1"/>
    </xf>
    <xf numFmtId="0" fontId="1" fillId="0" borderId="7" xfId="0" applyNumberFormat="1" applyFont="1" applyFill="1" applyBorder="1" applyAlignment="1">
      <alignment horizontal="left" vertical="top" wrapText="1"/>
    </xf>
    <xf numFmtId="0" fontId="1" fillId="0" borderId="7" xfId="0" applyNumberFormat="1" applyFont="1" applyFill="1" applyBorder="1" applyAlignment="1">
      <alignment horizontal="center" vertical="top" wrapText="1"/>
    </xf>
    <xf numFmtId="0" fontId="2" fillId="0" borderId="7" xfId="0" applyNumberFormat="1" applyFont="1" applyFill="1" applyBorder="1" applyAlignment="1">
      <alignment horizontal="center" vertical="top" wrapText="1"/>
    </xf>
    <xf numFmtId="165" fontId="1" fillId="0" borderId="7" xfId="0" applyNumberFormat="1" applyFont="1" applyFill="1" applyBorder="1" applyAlignment="1">
      <alignment horizontal="right" vertical="top" wrapText="1"/>
    </xf>
    <xf numFmtId="165" fontId="2" fillId="0" borderId="7" xfId="0" applyNumberFormat="1" applyFont="1" applyFill="1" applyBorder="1" applyAlignment="1">
      <alignment vertical="top" wrapText="1"/>
    </xf>
    <xf numFmtId="49" fontId="1" fillId="0" borderId="7" xfId="0" applyNumberFormat="1" applyFont="1" applyFill="1" applyBorder="1" applyAlignment="1">
      <alignment horizontal="center" vertical="top" wrapText="1"/>
    </xf>
    <xf numFmtId="165" fontId="7" fillId="0" borderId="7" xfId="0" applyNumberFormat="1" applyFont="1" applyFill="1" applyBorder="1" applyAlignment="1">
      <alignment horizontal="right" vertical="top" wrapText="1"/>
    </xf>
    <xf numFmtId="0" fontId="6" fillId="0" borderId="10" xfId="0" applyNumberFormat="1" applyFont="1" applyFill="1" applyBorder="1" applyAlignment="1">
      <alignment horizontal="left" vertical="top" wrapText="1"/>
    </xf>
    <xf numFmtId="0" fontId="1" fillId="0" borderId="11" xfId="0" applyNumberFormat="1" applyFont="1" applyFill="1" applyBorder="1" applyAlignment="1">
      <alignment horizontal="center" vertical="top" wrapText="1"/>
    </xf>
    <xf numFmtId="0" fontId="8" fillId="0" borderId="11" xfId="0" applyNumberFormat="1" applyFont="1" applyFill="1" applyBorder="1" applyAlignment="1">
      <alignment horizontal="center" vertical="top" wrapText="1"/>
    </xf>
    <xf numFmtId="0" fontId="2" fillId="0" borderId="11" xfId="0" applyNumberFormat="1" applyFont="1" applyFill="1" applyBorder="1" applyAlignment="1">
      <alignment horizontal="center" vertical="top" wrapText="1"/>
    </xf>
    <xf numFmtId="165" fontId="1" fillId="0" borderId="11" xfId="0" applyNumberFormat="1" applyFont="1" applyFill="1" applyBorder="1" applyAlignment="1">
      <alignment horizontal="right" vertical="top" wrapText="1"/>
    </xf>
    <xf numFmtId="165" fontId="2" fillId="0" borderId="12" xfId="0" applyNumberFormat="1" applyFont="1" applyFill="1" applyBorder="1" applyAlignment="1">
      <alignment vertical="top" wrapText="1"/>
    </xf>
    <xf numFmtId="0" fontId="1" fillId="0" borderId="8" xfId="0" applyNumberFormat="1" applyFont="1" applyFill="1" applyBorder="1" applyAlignment="1">
      <alignment horizontal="left" vertical="top" wrapText="1"/>
    </xf>
    <xf numFmtId="0" fontId="1" fillId="0" borderId="8" xfId="0" applyNumberFormat="1" applyFont="1" applyFill="1" applyBorder="1" applyAlignment="1">
      <alignment horizontal="center" vertical="top" wrapText="1"/>
    </xf>
    <xf numFmtId="0" fontId="8" fillId="0" borderId="8" xfId="0" applyNumberFormat="1" applyFont="1" applyFill="1" applyBorder="1" applyAlignment="1">
      <alignment horizontal="center" vertical="top" wrapText="1"/>
    </xf>
    <xf numFmtId="0" fontId="2" fillId="0" borderId="8" xfId="0" applyNumberFormat="1" applyFont="1" applyFill="1" applyBorder="1" applyAlignment="1">
      <alignment horizontal="center" vertical="top" wrapText="1"/>
    </xf>
    <xf numFmtId="165" fontId="1" fillId="0" borderId="8" xfId="0" applyNumberFormat="1" applyFont="1" applyFill="1" applyBorder="1" applyAlignment="1">
      <alignment horizontal="right" vertical="top" wrapText="1"/>
    </xf>
    <xf numFmtId="165" fontId="2" fillId="0" borderId="8" xfId="0" applyNumberFormat="1" applyFont="1" applyFill="1" applyBorder="1" applyAlignment="1">
      <alignment vertical="top" wrapText="1"/>
    </xf>
    <xf numFmtId="0" fontId="8" fillId="0" borderId="7" xfId="0" applyNumberFormat="1" applyFont="1" applyFill="1" applyBorder="1" applyAlignment="1">
      <alignment horizontal="center" vertical="top" wrapText="1"/>
    </xf>
    <xf numFmtId="49" fontId="6" fillId="0" borderId="14" xfId="0" applyNumberFormat="1" applyFont="1" applyFill="1" applyBorder="1" applyAlignment="1">
      <alignment horizontal="center" vertical="top" wrapText="1"/>
    </xf>
    <xf numFmtId="165" fontId="1" fillId="0" borderId="14" xfId="0" applyNumberFormat="1" applyFont="1" applyFill="1" applyBorder="1" applyAlignment="1">
      <alignment horizontal="right" vertical="top" wrapText="1"/>
    </xf>
    <xf numFmtId="165" fontId="2" fillId="0" borderId="14" xfId="0" applyNumberFormat="1" applyFont="1" applyFill="1" applyBorder="1" applyAlignment="1">
      <alignment vertical="top" wrapText="1"/>
    </xf>
    <xf numFmtId="49" fontId="1" fillId="0" borderId="14" xfId="0" applyNumberFormat="1" applyFont="1" applyFill="1" applyBorder="1" applyAlignment="1">
      <alignment horizontal="center" vertical="top" wrapText="1"/>
    </xf>
    <xf numFmtId="0" fontId="1" fillId="0" borderId="15" xfId="0" applyNumberFormat="1" applyFont="1" applyFill="1" applyBorder="1" applyAlignment="1">
      <alignment horizontal="left" vertical="top" wrapText="1"/>
    </xf>
    <xf numFmtId="0" fontId="1" fillId="0" borderId="15" xfId="0" applyNumberFormat="1" applyFont="1" applyFill="1" applyBorder="1" applyAlignment="1">
      <alignment horizontal="center" vertical="top" wrapText="1"/>
    </xf>
    <xf numFmtId="0" fontId="8" fillId="0" borderId="15" xfId="0" applyNumberFormat="1" applyFont="1" applyFill="1" applyBorder="1" applyAlignment="1">
      <alignment horizontal="center" vertical="top" wrapText="1"/>
    </xf>
    <xf numFmtId="0" fontId="2" fillId="0" borderId="15" xfId="0" applyNumberFormat="1" applyFont="1" applyFill="1" applyBorder="1" applyAlignment="1">
      <alignment horizontal="center" vertical="top" wrapText="1"/>
    </xf>
    <xf numFmtId="49" fontId="1" fillId="0" borderId="15" xfId="0" applyNumberFormat="1" applyFont="1" applyFill="1" applyBorder="1" applyAlignment="1">
      <alignment horizontal="center" vertical="top" wrapText="1"/>
    </xf>
    <xf numFmtId="165" fontId="1" fillId="0" borderId="15" xfId="0" applyNumberFormat="1" applyFont="1" applyFill="1" applyBorder="1" applyAlignment="1">
      <alignment horizontal="right" vertical="top" wrapText="1"/>
    </xf>
    <xf numFmtId="165" fontId="2" fillId="0" borderId="15" xfId="0" applyNumberFormat="1" applyFont="1" applyFill="1" applyBorder="1" applyAlignment="1">
      <alignment vertical="top" wrapText="1"/>
    </xf>
    <xf numFmtId="164" fontId="1" fillId="0" borderId="15" xfId="0" applyNumberFormat="1" applyFont="1" applyFill="1" applyBorder="1" applyAlignment="1">
      <alignment vertical="top" wrapText="1"/>
    </xf>
    <xf numFmtId="0" fontId="6" fillId="0" borderId="8" xfId="0" applyNumberFormat="1" applyFont="1" applyFill="1" applyBorder="1" applyAlignment="1">
      <alignment horizontal="left" vertical="top" wrapText="1"/>
    </xf>
    <xf numFmtId="0" fontId="1" fillId="0" borderId="13" xfId="0" applyNumberFormat="1" applyFont="1" applyFill="1" applyBorder="1" applyAlignment="1">
      <alignment horizontal="center" vertical="top" wrapText="1"/>
    </xf>
    <xf numFmtId="0" fontId="2" fillId="0" borderId="13" xfId="0" applyNumberFormat="1" applyFont="1" applyFill="1" applyBorder="1" applyAlignment="1">
      <alignment horizontal="center" vertical="top" wrapText="1"/>
    </xf>
    <xf numFmtId="0" fontId="1" fillId="0" borderId="14" xfId="0" applyNumberFormat="1" applyFont="1" applyFill="1" applyBorder="1" applyAlignment="1">
      <alignment horizontal="center" vertical="top" wrapText="1"/>
    </xf>
    <xf numFmtId="49" fontId="1" fillId="0" borderId="8" xfId="0" applyNumberFormat="1" applyFont="1" applyFill="1" applyBorder="1" applyAlignment="1">
      <alignment horizontal="center" vertical="top" wrapText="1"/>
    </xf>
    <xf numFmtId="0" fontId="1" fillId="0" borderId="18" xfId="0" applyNumberFormat="1" applyFont="1" applyFill="1" applyBorder="1" applyAlignment="1">
      <alignment horizontal="left" vertical="top" wrapText="1"/>
    </xf>
    <xf numFmtId="0" fontId="1" fillId="0" borderId="18" xfId="0" applyNumberFormat="1" applyFont="1" applyFill="1" applyBorder="1" applyAlignment="1">
      <alignment horizontal="center" vertical="top" wrapText="1"/>
    </xf>
    <xf numFmtId="49" fontId="1" fillId="0" borderId="13" xfId="0" applyNumberFormat="1" applyFont="1" applyFill="1" applyBorder="1" applyAlignment="1">
      <alignment horizontal="center" vertical="top" wrapText="1"/>
    </xf>
    <xf numFmtId="165" fontId="7" fillId="0" borderId="13" xfId="0" applyNumberFormat="1" applyFont="1" applyFill="1" applyBorder="1" applyAlignment="1">
      <alignment horizontal="right" vertical="top" wrapText="1"/>
    </xf>
    <xf numFmtId="165" fontId="2" fillId="0" borderId="13" xfId="0" applyNumberFormat="1" applyFont="1" applyFill="1" applyBorder="1" applyAlignment="1">
      <alignment vertical="top" wrapText="1"/>
    </xf>
    <xf numFmtId="0" fontId="1" fillId="0" borderId="19" xfId="0" applyNumberFormat="1" applyFont="1" applyFill="1" applyBorder="1" applyAlignment="1">
      <alignment horizontal="left" vertical="top" wrapText="1"/>
    </xf>
    <xf numFmtId="165" fontId="2" fillId="0" borderId="13" xfId="0" applyNumberFormat="1" applyFont="1" applyFill="1" applyBorder="1" applyAlignment="1">
      <alignment horizontal="left" vertical="top" wrapText="1"/>
    </xf>
    <xf numFmtId="0" fontId="8" fillId="0" borderId="13" xfId="0" applyNumberFormat="1" applyFont="1" applyFill="1" applyBorder="1" applyAlignment="1">
      <alignment vertical="top" wrapText="1"/>
    </xf>
    <xf numFmtId="0" fontId="1" fillId="0" borderId="16" xfId="0" applyNumberFormat="1" applyFont="1" applyFill="1" applyBorder="1" applyAlignment="1">
      <alignment horizontal="center" vertical="top" wrapText="1"/>
    </xf>
    <xf numFmtId="165" fontId="7" fillId="0" borderId="8" xfId="0" applyNumberFormat="1" applyFont="1" applyFill="1" applyBorder="1" applyAlignment="1">
      <alignment horizontal="right" vertical="top" wrapText="1"/>
    </xf>
    <xf numFmtId="0" fontId="1" fillId="0" borderId="13" xfId="0" applyNumberFormat="1" applyFont="1" applyFill="1" applyBorder="1" applyAlignment="1">
      <alignment horizontal="left" vertical="top" wrapText="1"/>
    </xf>
    <xf numFmtId="0" fontId="1" fillId="0" borderId="14" xfId="0" applyNumberFormat="1" applyFont="1" applyFill="1" applyBorder="1" applyAlignment="1">
      <alignment horizontal="left" vertical="top" wrapText="1"/>
    </xf>
    <xf numFmtId="0" fontId="2" fillId="0" borderId="14" xfId="0" applyNumberFormat="1" applyFont="1" applyFill="1" applyBorder="1" applyAlignment="1">
      <alignment horizontal="center" vertical="top" wrapText="1"/>
    </xf>
    <xf numFmtId="0" fontId="8" fillId="0" borderId="13" xfId="0" applyNumberFormat="1" applyFont="1" applyFill="1" applyBorder="1" applyAlignment="1">
      <alignment horizontal="center" vertical="top" wrapText="1"/>
    </xf>
    <xf numFmtId="165" fontId="1" fillId="0" borderId="13" xfId="0" applyNumberFormat="1" applyFont="1" applyFill="1" applyBorder="1" applyAlignment="1">
      <alignment horizontal="right" vertical="top" wrapText="1"/>
    </xf>
    <xf numFmtId="0" fontId="1" fillId="0" borderId="11" xfId="0" applyNumberFormat="1" applyFont="1" applyFill="1" applyBorder="1" applyAlignment="1">
      <alignment horizontal="left" vertical="top" wrapText="1"/>
    </xf>
    <xf numFmtId="0" fontId="1" fillId="0" borderId="20" xfId="0" applyNumberFormat="1" applyFont="1" applyFill="1" applyBorder="1" applyAlignment="1">
      <alignment horizontal="center" vertical="top" wrapText="1"/>
    </xf>
    <xf numFmtId="165" fontId="2" fillId="0" borderId="21" xfId="0" applyNumberFormat="1" applyFont="1" applyFill="1" applyBorder="1" applyAlignment="1">
      <alignment vertical="top" wrapText="1"/>
    </xf>
    <xf numFmtId="49" fontId="6" fillId="0" borderId="7" xfId="0" applyNumberFormat="1" applyFont="1" applyFill="1" applyBorder="1" applyAlignment="1">
      <alignment horizontal="center" vertical="top" wrapText="1"/>
    </xf>
    <xf numFmtId="0" fontId="8" fillId="0" borderId="14" xfId="0" applyNumberFormat="1" applyFont="1" applyFill="1" applyBorder="1" applyAlignment="1">
      <alignment horizontal="center" vertical="top" wrapText="1"/>
    </xf>
    <xf numFmtId="164" fontId="1" fillId="2" borderId="0" xfId="0" applyNumberFormat="1" applyFont="1" applyFill="1" applyAlignment="1">
      <alignment vertical="top" wrapText="1"/>
    </xf>
    <xf numFmtId="0" fontId="1" fillId="0" borderId="10" xfId="0" applyNumberFormat="1" applyFont="1" applyFill="1" applyBorder="1" applyAlignment="1">
      <alignment horizontal="left" vertical="top" wrapText="1"/>
    </xf>
    <xf numFmtId="0" fontId="1" fillId="0" borderId="17" xfId="0" applyNumberFormat="1" applyFont="1" applyFill="1" applyBorder="1" applyAlignment="1">
      <alignment horizontal="center" vertical="top" wrapText="1"/>
    </xf>
    <xf numFmtId="0" fontId="2" fillId="0" borderId="17" xfId="0" applyNumberFormat="1" applyFont="1" applyFill="1" applyBorder="1" applyAlignment="1">
      <alignment horizontal="center" vertical="top" wrapText="1"/>
    </xf>
    <xf numFmtId="165" fontId="2" fillId="0" borderId="11" xfId="0" applyNumberFormat="1" applyFont="1" applyFill="1" applyBorder="1" applyAlignment="1">
      <alignment vertical="top" wrapText="1"/>
    </xf>
    <xf numFmtId="0" fontId="6" fillId="0" borderId="11" xfId="0" applyNumberFormat="1" applyFont="1" applyFill="1" applyBorder="1" applyAlignment="1">
      <alignment vertical="top" wrapText="1"/>
    </xf>
    <xf numFmtId="164" fontId="10" fillId="0" borderId="0" xfId="0" applyNumberFormat="1" applyFont="1" applyFill="1" applyAlignment="1">
      <alignment vertical="top" wrapText="1"/>
    </xf>
    <xf numFmtId="164" fontId="9" fillId="0" borderId="0" xfId="0" applyNumberFormat="1" applyFont="1" applyFill="1" applyAlignment="1">
      <alignment horizontal="left" wrapText="1"/>
    </xf>
    <xf numFmtId="0" fontId="0" fillId="0" borderId="0" xfId="0" applyFill="1" applyAlignment="1">
      <alignment wrapText="1"/>
    </xf>
    <xf numFmtId="164" fontId="10" fillId="0" borderId="0" xfId="0" applyNumberFormat="1" applyFont="1" applyFill="1" applyAlignment="1">
      <alignment wrapText="1"/>
    </xf>
    <xf numFmtId="0" fontId="1" fillId="0" borderId="7" xfId="0" applyNumberFormat="1" applyFont="1" applyFill="1" applyBorder="1" applyAlignment="1">
      <alignment horizontal="center" vertical="top" wrapText="1"/>
    </xf>
    <xf numFmtId="0" fontId="1" fillId="0" borderId="13" xfId="0" applyNumberFormat="1" applyFont="1" applyFill="1" applyBorder="1" applyAlignment="1">
      <alignment horizontal="center" vertical="top" wrapText="1"/>
    </xf>
    <xf numFmtId="0" fontId="6" fillId="0" borderId="17" xfId="0" applyNumberFormat="1" applyFont="1" applyFill="1" applyBorder="1" applyAlignment="1">
      <alignment horizontal="left" vertical="top" wrapText="1"/>
    </xf>
    <xf numFmtId="0" fontId="6" fillId="0" borderId="13" xfId="0" applyNumberFormat="1" applyFont="1" applyFill="1" applyBorder="1" applyAlignment="1">
      <alignment horizontal="left" vertical="top" wrapText="1"/>
    </xf>
    <xf numFmtId="0" fontId="2" fillId="0" borderId="7" xfId="0" applyNumberFormat="1" applyFont="1" applyFill="1" applyBorder="1" applyAlignment="1">
      <alignment horizontal="center" vertical="top" wrapText="1"/>
    </xf>
    <xf numFmtId="0" fontId="2" fillId="0" borderId="13" xfId="0" applyNumberFormat="1" applyFont="1" applyFill="1" applyBorder="1" applyAlignment="1">
      <alignment horizontal="center" vertical="top" wrapText="1"/>
    </xf>
    <xf numFmtId="0" fontId="1" fillId="0" borderId="7" xfId="0" applyNumberFormat="1" applyFont="1" applyFill="1" applyBorder="1" applyAlignment="1">
      <alignment horizontal="left" vertical="top" wrapText="1"/>
    </xf>
    <xf numFmtId="0" fontId="1" fillId="0" borderId="13" xfId="0" applyNumberFormat="1" applyFont="1" applyFill="1" applyBorder="1" applyAlignment="1">
      <alignment horizontal="left" vertical="top" wrapText="1"/>
    </xf>
    <xf numFmtId="0" fontId="8" fillId="0" borderId="17" xfId="0" applyNumberFormat="1" applyFont="1" applyFill="1" applyBorder="1" applyAlignment="1">
      <alignment horizontal="center" vertical="top" wrapText="1"/>
    </xf>
    <xf numFmtId="0" fontId="8" fillId="0" borderId="13" xfId="0" applyNumberFormat="1" applyFont="1" applyFill="1" applyBorder="1" applyAlignment="1">
      <alignment horizontal="center" vertical="top" wrapText="1"/>
    </xf>
    <xf numFmtId="0" fontId="1" fillId="0" borderId="17" xfId="0" applyNumberFormat="1" applyFont="1" applyFill="1" applyBorder="1" applyAlignment="1">
      <alignment horizontal="center" vertical="top" wrapText="1"/>
    </xf>
    <xf numFmtId="164" fontId="1" fillId="0" borderId="9" xfId="0" applyNumberFormat="1" applyFont="1" applyFill="1" applyBorder="1" applyAlignment="1">
      <alignment horizontal="center" vertical="top" wrapText="1"/>
    </xf>
    <xf numFmtId="164" fontId="1" fillId="0" borderId="0" xfId="0" applyNumberFormat="1" applyFont="1" applyFill="1" applyAlignment="1">
      <alignment horizontal="center" vertical="top" wrapText="1"/>
    </xf>
    <xf numFmtId="0" fontId="1" fillId="0" borderId="16" xfId="0" applyNumberFormat="1" applyFont="1" applyFill="1" applyBorder="1" applyAlignment="1">
      <alignment horizontal="left" vertical="top" wrapText="1"/>
    </xf>
    <xf numFmtId="0" fontId="1" fillId="0" borderId="18" xfId="0" applyNumberFormat="1" applyFont="1" applyFill="1" applyBorder="1" applyAlignment="1">
      <alignment horizontal="left" vertical="top" wrapText="1"/>
    </xf>
    <xf numFmtId="0" fontId="1" fillId="0" borderId="8" xfId="0" applyNumberFormat="1" applyFont="1" applyFill="1" applyBorder="1" applyAlignment="1">
      <alignment horizontal="center" vertical="top" wrapText="1"/>
    </xf>
    <xf numFmtId="0" fontId="8" fillId="0" borderId="7" xfId="0" applyNumberFormat="1" applyFont="1" applyFill="1" applyBorder="1" applyAlignment="1">
      <alignment horizontal="center" vertical="top" wrapText="1"/>
    </xf>
    <xf numFmtId="0" fontId="8" fillId="0" borderId="8" xfId="0" applyNumberFormat="1" applyFont="1" applyFill="1" applyBorder="1" applyAlignment="1">
      <alignment horizontal="center" vertical="top" wrapText="1"/>
    </xf>
    <xf numFmtId="0" fontId="1" fillId="0" borderId="8" xfId="0" applyNumberFormat="1" applyFont="1" applyFill="1" applyBorder="1" applyAlignment="1">
      <alignment horizontal="left" vertical="top" wrapText="1"/>
    </xf>
    <xf numFmtId="0" fontId="2" fillId="0" borderId="8" xfId="0" applyNumberFormat="1" applyFont="1" applyFill="1" applyBorder="1" applyAlignment="1">
      <alignment horizontal="center" vertical="top" wrapText="1"/>
    </xf>
    <xf numFmtId="0" fontId="6" fillId="0" borderId="8" xfId="0" applyNumberFormat="1" applyFont="1" applyFill="1" applyBorder="1" applyAlignment="1">
      <alignment horizontal="left" vertical="top" wrapText="1"/>
    </xf>
    <xf numFmtId="164" fontId="6" fillId="0" borderId="9" xfId="0" applyNumberFormat="1" applyFont="1" applyFill="1" applyBorder="1" applyAlignment="1">
      <alignment horizontal="center" vertical="top" wrapText="1"/>
    </xf>
    <xf numFmtId="0" fontId="1" fillId="0" borderId="6" xfId="0" applyNumberFormat="1" applyFont="1" applyFill="1" applyBorder="1" applyAlignment="1">
      <alignment horizontal="left" vertical="top" wrapText="1"/>
    </xf>
    <xf numFmtId="0" fontId="1" fillId="0" borderId="6" xfId="0" applyNumberFormat="1" applyFont="1" applyFill="1" applyBorder="1" applyAlignment="1">
      <alignment horizontal="center" vertical="top" wrapText="1"/>
    </xf>
    <xf numFmtId="0" fontId="8" fillId="0" borderId="6" xfId="0" applyNumberFormat="1" applyFont="1" applyFill="1" applyBorder="1" applyAlignment="1">
      <alignment horizontal="center" vertical="top" wrapText="1"/>
    </xf>
    <xf numFmtId="0" fontId="1" fillId="0" borderId="1" xfId="0" applyNumberFormat="1" applyFont="1" applyFill="1" applyBorder="1" applyAlignment="1">
      <alignment horizontal="center" vertical="top" wrapText="1"/>
    </xf>
    <xf numFmtId="0" fontId="7" fillId="0" borderId="1" xfId="0" applyNumberFormat="1" applyFont="1" applyFill="1" applyBorder="1" applyAlignment="1">
      <alignment horizontal="center" vertical="top" wrapText="1"/>
    </xf>
    <xf numFmtId="0" fontId="6" fillId="0" borderId="1" xfId="0" applyNumberFormat="1" applyFont="1" applyFill="1" applyBorder="1" applyAlignment="1">
      <alignment horizontal="center" vertical="top" wrapText="1"/>
    </xf>
    <xf numFmtId="0" fontId="1" fillId="0" borderId="2" xfId="0" applyNumberFormat="1" applyFont="1" applyFill="1" applyBorder="1" applyAlignment="1">
      <alignment horizontal="center" vertical="top" wrapText="1"/>
    </xf>
    <xf numFmtId="0" fontId="2" fillId="0" borderId="3" xfId="0" applyNumberFormat="1" applyFont="1" applyFill="1" applyBorder="1" applyAlignment="1">
      <alignment horizontal="center" vertical="top" wrapText="1"/>
    </xf>
    <xf numFmtId="0" fontId="2" fillId="0" borderId="4" xfId="0" applyNumberFormat="1" applyFont="1" applyFill="1" applyBorder="1" applyAlignment="1">
      <alignment horizontal="center" vertical="top" wrapText="1"/>
    </xf>
    <xf numFmtId="0" fontId="2" fillId="0" borderId="5" xfId="0" applyNumberFormat="1" applyFont="1" applyFill="1" applyBorder="1" applyAlignment="1">
      <alignment horizontal="center" vertical="top" wrapText="1"/>
    </xf>
    <xf numFmtId="0" fontId="3" fillId="0" borderId="0" xfId="0" applyNumberFormat="1" applyFont="1" applyFill="1" applyAlignment="1">
      <alignment horizontal="center" vertical="top" wrapText="1"/>
    </xf>
    <xf numFmtId="0" fontId="1" fillId="0" borderId="0" xfId="0" applyNumberFormat="1" applyFont="1" applyFill="1" applyAlignment="1">
      <alignment horizontal="left"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VR59"/>
  <sheetViews>
    <sheetView tabSelected="1" workbookViewId="0">
      <selection activeCell="AE1" sqref="AE1"/>
    </sheetView>
  </sheetViews>
  <sheetFormatPr defaultColWidth="5.6640625" defaultRowHeight="12" x14ac:dyDescent="0.3"/>
  <cols>
    <col min="1" max="1" width="29.33203125" style="1" customWidth="1"/>
    <col min="2" max="2" width="5.6640625" style="1" customWidth="1"/>
    <col min="3" max="3" width="15.5546875" style="2" customWidth="1"/>
    <col min="4" max="5" width="5.6640625" style="1" customWidth="1"/>
    <col min="6" max="22" width="5.6640625" style="1" hidden="1" customWidth="1"/>
    <col min="23" max="23" width="11.6640625" style="2" hidden="1" customWidth="1"/>
    <col min="24" max="28" width="5.6640625" style="1" hidden="1" customWidth="1"/>
    <col min="29" max="29" width="4.5546875" style="1" customWidth="1"/>
    <col min="30" max="30" width="5.6640625" style="1" customWidth="1"/>
    <col min="31" max="31" width="7.5546875" style="1" customWidth="1"/>
    <col min="32" max="32" width="7.88671875" style="1" customWidth="1"/>
    <col min="33" max="34" width="8.6640625" style="1" bestFit="1" customWidth="1"/>
    <col min="35" max="35" width="7.5546875" style="1" customWidth="1"/>
    <col min="36" max="36" width="7.6640625" style="1" customWidth="1"/>
    <col min="37" max="37" width="7.6640625" style="1" bestFit="1" customWidth="1"/>
    <col min="38" max="38" width="7.5546875" style="1" bestFit="1" customWidth="1"/>
    <col min="39" max="39" width="7.5546875" style="1" customWidth="1"/>
    <col min="40" max="40" width="8.5546875" style="1" bestFit="1" customWidth="1"/>
    <col min="41" max="41" width="7.6640625" style="1" customWidth="1"/>
    <col min="42" max="43" width="7.5546875" style="1" customWidth="1"/>
    <col min="44" max="44" width="7.88671875" style="1" customWidth="1"/>
    <col min="45" max="45" width="8.5546875" style="1" bestFit="1" customWidth="1"/>
    <col min="46" max="46" width="9.44140625" style="1" customWidth="1"/>
    <col min="47" max="47" width="7.5546875" style="1" customWidth="1"/>
    <col min="48" max="48" width="8.5546875" style="1" bestFit="1" customWidth="1"/>
    <col min="49" max="49" width="5.6640625" style="2"/>
    <col min="50" max="50" width="6.6640625" style="1" customWidth="1"/>
    <col min="51" max="16384" width="5.6640625" style="1"/>
  </cols>
  <sheetData>
    <row r="1" spans="1:590" x14ac:dyDescent="0.3">
      <c r="A1" s="1" t="s">
        <v>0</v>
      </c>
    </row>
    <row r="2" spans="1:590" ht="38.25" customHeight="1" x14ac:dyDescent="0.3">
      <c r="A2" s="110" t="s">
        <v>1</v>
      </c>
      <c r="B2" s="110"/>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c r="AL2" s="110"/>
      <c r="AM2" s="110"/>
      <c r="AN2" s="110"/>
      <c r="AO2" s="110"/>
      <c r="AP2" s="110"/>
      <c r="AQ2" s="110"/>
      <c r="AR2" s="110"/>
      <c r="AS2" s="110"/>
      <c r="AT2" s="110"/>
      <c r="AU2" s="110"/>
      <c r="AV2" s="110"/>
      <c r="AW2" s="110"/>
    </row>
    <row r="3" spans="1:590" x14ac:dyDescent="0.3">
      <c r="A3" s="111" t="s">
        <v>2</v>
      </c>
      <c r="B3" s="111"/>
      <c r="C3" s="111"/>
      <c r="D3" s="111"/>
      <c r="E3" s="111"/>
      <c r="F3" s="111"/>
      <c r="G3" s="111"/>
      <c r="H3" s="111"/>
      <c r="I3" s="111"/>
      <c r="J3" s="111"/>
      <c r="K3" s="111"/>
      <c r="L3" s="111"/>
      <c r="M3" s="111"/>
      <c r="N3" s="111"/>
      <c r="O3" s="111"/>
      <c r="P3" s="111"/>
      <c r="Q3" s="111"/>
      <c r="R3" s="111"/>
      <c r="S3" s="111"/>
      <c r="T3" s="111"/>
      <c r="U3" s="3" t="s">
        <v>0</v>
      </c>
      <c r="V3" s="3" t="s">
        <v>0</v>
      </c>
      <c r="W3" s="4" t="s">
        <v>0</v>
      </c>
      <c r="X3" s="3" t="s">
        <v>0</v>
      </c>
      <c r="Y3" s="3" t="s">
        <v>0</v>
      </c>
      <c r="Z3" s="3" t="s">
        <v>0</v>
      </c>
      <c r="AA3" s="3" t="s">
        <v>0</v>
      </c>
      <c r="AB3" s="3" t="s">
        <v>0</v>
      </c>
      <c r="AC3" s="3" t="s">
        <v>0</v>
      </c>
      <c r="AD3" s="3" t="s">
        <v>0</v>
      </c>
      <c r="AE3" s="3" t="s">
        <v>0</v>
      </c>
      <c r="AF3" s="3" t="s">
        <v>0</v>
      </c>
      <c r="AG3" s="3" t="s">
        <v>0</v>
      </c>
      <c r="AH3" s="3" t="s">
        <v>0</v>
      </c>
      <c r="AI3" s="3" t="s">
        <v>0</v>
      </c>
      <c r="AJ3" s="3" t="s">
        <v>0</v>
      </c>
      <c r="AK3" s="3" t="s">
        <v>0</v>
      </c>
      <c r="AL3" s="3" t="s">
        <v>0</v>
      </c>
      <c r="AM3" s="3" t="s">
        <v>0</v>
      </c>
      <c r="AN3" s="3" t="s">
        <v>0</v>
      </c>
      <c r="AO3" s="3" t="s">
        <v>0</v>
      </c>
      <c r="AP3" s="3" t="s">
        <v>0</v>
      </c>
      <c r="AQ3" s="3" t="s">
        <v>0</v>
      </c>
      <c r="AR3" s="3" t="s">
        <v>0</v>
      </c>
      <c r="AS3" s="3" t="s">
        <v>0</v>
      </c>
      <c r="AT3" s="3" t="s">
        <v>0</v>
      </c>
      <c r="AU3" s="3" t="s">
        <v>0</v>
      </c>
      <c r="AV3" s="3" t="s">
        <v>0</v>
      </c>
      <c r="AW3" s="4" t="s">
        <v>0</v>
      </c>
    </row>
    <row r="4" spans="1:590" x14ac:dyDescent="0.3">
      <c r="A4" s="3"/>
      <c r="B4" s="3"/>
      <c r="C4" s="4"/>
      <c r="D4" s="3"/>
      <c r="E4" s="3"/>
      <c r="F4" s="3"/>
      <c r="G4" s="3"/>
      <c r="H4" s="3"/>
      <c r="I4" s="3"/>
      <c r="J4" s="3"/>
      <c r="K4" s="3"/>
      <c r="L4" s="3"/>
      <c r="M4" s="3"/>
      <c r="N4" s="3"/>
      <c r="O4" s="3"/>
      <c r="P4" s="3"/>
      <c r="Q4" s="3"/>
      <c r="R4" s="3"/>
      <c r="S4" s="3"/>
      <c r="T4" s="3"/>
      <c r="U4" s="3"/>
      <c r="V4" s="3"/>
      <c r="W4" s="4"/>
      <c r="X4" s="3"/>
      <c r="Y4" s="3"/>
      <c r="Z4" s="3"/>
      <c r="AA4" s="3"/>
      <c r="AB4" s="3"/>
      <c r="AC4" s="3"/>
      <c r="AD4" s="3"/>
      <c r="AE4" s="3"/>
      <c r="AF4" s="3"/>
      <c r="AG4" s="3"/>
      <c r="AH4" s="3"/>
      <c r="AI4" s="3"/>
      <c r="AJ4" s="3"/>
      <c r="AK4" s="3"/>
      <c r="AL4" s="3"/>
      <c r="AM4" s="3"/>
      <c r="AN4" s="3"/>
      <c r="AO4" s="3"/>
      <c r="AP4" s="3"/>
      <c r="AQ4" s="3"/>
      <c r="AR4" s="3"/>
      <c r="AS4" s="3"/>
      <c r="AT4" s="3"/>
      <c r="AU4" s="3"/>
      <c r="AV4" s="3"/>
      <c r="AW4" s="4"/>
    </row>
    <row r="5" spans="1:590" ht="84" customHeight="1" x14ac:dyDescent="0.3">
      <c r="A5" s="103" t="s">
        <v>3</v>
      </c>
      <c r="B5" s="103" t="s">
        <v>4</v>
      </c>
      <c r="C5" s="103" t="s">
        <v>5</v>
      </c>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t="s">
        <v>6</v>
      </c>
      <c r="AD5" s="103" t="s">
        <v>7</v>
      </c>
      <c r="AE5" s="103" t="s">
        <v>8</v>
      </c>
      <c r="AF5" s="103"/>
      <c r="AG5" s="103"/>
      <c r="AH5" s="103"/>
      <c r="AI5" s="103"/>
      <c r="AJ5" s="103"/>
      <c r="AK5" s="103" t="s">
        <v>9</v>
      </c>
      <c r="AL5" s="103"/>
      <c r="AM5" s="103"/>
      <c r="AN5" s="103"/>
      <c r="AO5" s="103"/>
      <c r="AP5" s="103"/>
      <c r="AQ5" s="103" t="s">
        <v>10</v>
      </c>
      <c r="AR5" s="103"/>
      <c r="AS5" s="103"/>
      <c r="AT5" s="103" t="s">
        <v>11</v>
      </c>
      <c r="AU5" s="103"/>
      <c r="AV5" s="106"/>
      <c r="AW5" s="107" t="s">
        <v>12</v>
      </c>
    </row>
    <row r="6" spans="1:590" ht="27" customHeight="1" x14ac:dyDescent="0.3">
      <c r="A6" s="103" t="s">
        <v>0</v>
      </c>
      <c r="B6" s="103" t="s">
        <v>0</v>
      </c>
      <c r="C6" s="105" t="s">
        <v>13</v>
      </c>
      <c r="D6" s="103"/>
      <c r="E6" s="103"/>
      <c r="F6" s="103"/>
      <c r="G6" s="103"/>
      <c r="H6" s="103"/>
      <c r="I6" s="103"/>
      <c r="J6" s="103"/>
      <c r="K6" s="103"/>
      <c r="L6" s="103"/>
      <c r="M6" s="103"/>
      <c r="N6" s="103"/>
      <c r="O6" s="103"/>
      <c r="P6" s="103"/>
      <c r="Q6" s="103"/>
      <c r="R6" s="103"/>
      <c r="S6" s="103"/>
      <c r="T6" s="103"/>
      <c r="U6" s="103"/>
      <c r="V6" s="103"/>
      <c r="W6" s="103" t="s">
        <v>14</v>
      </c>
      <c r="X6" s="103"/>
      <c r="Y6" s="103"/>
      <c r="Z6" s="103"/>
      <c r="AA6" s="103"/>
      <c r="AB6" s="103"/>
      <c r="AC6" s="103" t="s">
        <v>0</v>
      </c>
      <c r="AD6" s="103" t="s">
        <v>0</v>
      </c>
      <c r="AE6" s="103" t="s">
        <v>15</v>
      </c>
      <c r="AF6" s="103"/>
      <c r="AG6" s="105" t="s">
        <v>16</v>
      </c>
      <c r="AH6" s="105" t="s">
        <v>17</v>
      </c>
      <c r="AI6" s="103" t="s">
        <v>18</v>
      </c>
      <c r="AJ6" s="103"/>
      <c r="AK6" s="103" t="s">
        <v>15</v>
      </c>
      <c r="AL6" s="103"/>
      <c r="AM6" s="105" t="s">
        <v>16</v>
      </c>
      <c r="AN6" s="105" t="s">
        <v>17</v>
      </c>
      <c r="AO6" s="103" t="s">
        <v>18</v>
      </c>
      <c r="AP6" s="103"/>
      <c r="AQ6" s="104" t="s">
        <v>15</v>
      </c>
      <c r="AR6" s="105" t="s">
        <v>16</v>
      </c>
      <c r="AS6" s="105" t="s">
        <v>17</v>
      </c>
      <c r="AT6" s="104" t="s">
        <v>15</v>
      </c>
      <c r="AU6" s="105" t="s">
        <v>16</v>
      </c>
      <c r="AV6" s="105" t="s">
        <v>17</v>
      </c>
      <c r="AW6" s="108"/>
    </row>
    <row r="7" spans="1:590" ht="62.25" customHeight="1" x14ac:dyDescent="0.3">
      <c r="A7" s="103" t="s">
        <v>0</v>
      </c>
      <c r="B7" s="103" t="s">
        <v>0</v>
      </c>
      <c r="C7" s="103" t="s">
        <v>19</v>
      </c>
      <c r="D7" s="103"/>
      <c r="E7" s="103"/>
      <c r="F7" s="103" t="s">
        <v>20</v>
      </c>
      <c r="G7" s="103"/>
      <c r="H7" s="103"/>
      <c r="I7" s="103"/>
      <c r="J7" s="103" t="s">
        <v>21</v>
      </c>
      <c r="K7" s="103"/>
      <c r="L7" s="103"/>
      <c r="M7" s="103" t="s">
        <v>22</v>
      </c>
      <c r="N7" s="103"/>
      <c r="O7" s="103"/>
      <c r="P7" s="103"/>
      <c r="Q7" s="103" t="s">
        <v>23</v>
      </c>
      <c r="R7" s="103"/>
      <c r="S7" s="103"/>
      <c r="T7" s="103" t="s">
        <v>24</v>
      </c>
      <c r="U7" s="103"/>
      <c r="V7" s="103"/>
      <c r="W7" s="103" t="s">
        <v>25</v>
      </c>
      <c r="X7" s="103"/>
      <c r="Y7" s="103"/>
      <c r="Z7" s="103" t="s">
        <v>26</v>
      </c>
      <c r="AA7" s="103"/>
      <c r="AB7" s="103"/>
      <c r="AC7" s="103" t="s">
        <v>0</v>
      </c>
      <c r="AD7" s="103" t="s">
        <v>0</v>
      </c>
      <c r="AE7" s="103" t="s">
        <v>27</v>
      </c>
      <c r="AF7" s="104" t="s">
        <v>28</v>
      </c>
      <c r="AG7" s="103" t="s">
        <v>0</v>
      </c>
      <c r="AH7" s="103" t="s">
        <v>0</v>
      </c>
      <c r="AI7" s="105" t="s">
        <v>29</v>
      </c>
      <c r="AJ7" s="103" t="s">
        <v>30</v>
      </c>
      <c r="AK7" s="103" t="s">
        <v>27</v>
      </c>
      <c r="AL7" s="104" t="s">
        <v>28</v>
      </c>
      <c r="AM7" s="103" t="s">
        <v>0</v>
      </c>
      <c r="AN7" s="103" t="s">
        <v>0</v>
      </c>
      <c r="AO7" s="105" t="s">
        <v>29</v>
      </c>
      <c r="AP7" s="103" t="s">
        <v>30</v>
      </c>
      <c r="AQ7" s="104" t="s">
        <v>0</v>
      </c>
      <c r="AR7" s="103" t="s">
        <v>0</v>
      </c>
      <c r="AS7" s="103" t="s">
        <v>0</v>
      </c>
      <c r="AT7" s="104" t="s">
        <v>0</v>
      </c>
      <c r="AU7" s="103" t="s">
        <v>0</v>
      </c>
      <c r="AV7" s="103" t="s">
        <v>0</v>
      </c>
      <c r="AW7" s="108"/>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c r="IR7" s="5"/>
      <c r="IS7" s="5"/>
      <c r="IT7" s="5"/>
      <c r="IU7" s="5"/>
      <c r="IV7" s="5"/>
      <c r="IW7" s="5"/>
      <c r="IX7" s="5"/>
      <c r="IY7" s="5"/>
      <c r="IZ7" s="5"/>
      <c r="JA7" s="5"/>
      <c r="JB7" s="5"/>
      <c r="JC7" s="5"/>
      <c r="JD7" s="5"/>
      <c r="JE7" s="5"/>
      <c r="JF7" s="5"/>
      <c r="JG7" s="5"/>
      <c r="JH7" s="5"/>
      <c r="JI7" s="5"/>
      <c r="JJ7" s="5"/>
      <c r="JK7" s="5"/>
      <c r="JL7" s="5"/>
      <c r="JM7" s="5"/>
      <c r="JN7" s="5"/>
      <c r="JO7" s="5"/>
      <c r="JP7" s="5"/>
      <c r="JQ7" s="5"/>
      <c r="JR7" s="5"/>
      <c r="JS7" s="5"/>
      <c r="JT7" s="5"/>
      <c r="JU7" s="5"/>
      <c r="JV7" s="5"/>
      <c r="JW7" s="5"/>
      <c r="JX7" s="5"/>
      <c r="JY7" s="5"/>
      <c r="JZ7" s="5"/>
      <c r="KA7" s="5"/>
      <c r="KB7" s="5"/>
      <c r="KC7" s="5"/>
      <c r="KD7" s="5"/>
      <c r="KE7" s="5"/>
      <c r="KF7" s="5"/>
      <c r="KG7" s="5"/>
      <c r="KH7" s="5"/>
      <c r="KI7" s="5"/>
      <c r="KJ7" s="5"/>
      <c r="KK7" s="5"/>
      <c r="KL7" s="5"/>
      <c r="KM7" s="5"/>
      <c r="KN7" s="5"/>
      <c r="KO7" s="5"/>
      <c r="KP7" s="5"/>
      <c r="KQ7" s="5"/>
      <c r="KR7" s="5"/>
      <c r="KS7" s="5"/>
      <c r="KT7" s="5"/>
      <c r="KU7" s="5"/>
      <c r="KV7" s="5"/>
      <c r="KW7" s="5"/>
      <c r="KX7" s="5"/>
      <c r="KY7" s="5"/>
      <c r="KZ7" s="5"/>
      <c r="LA7" s="5"/>
      <c r="LB7" s="5"/>
      <c r="LC7" s="5"/>
      <c r="LD7" s="5"/>
      <c r="LE7" s="5"/>
      <c r="LF7" s="5"/>
      <c r="LG7" s="5"/>
      <c r="LH7" s="5"/>
      <c r="LI7" s="5"/>
      <c r="LJ7" s="5"/>
      <c r="LK7" s="5"/>
      <c r="LL7" s="5"/>
      <c r="LM7" s="5"/>
      <c r="LN7" s="5"/>
      <c r="LO7" s="5"/>
      <c r="LP7" s="5"/>
      <c r="LQ7" s="5"/>
      <c r="LR7" s="5"/>
      <c r="LS7" s="5"/>
      <c r="LT7" s="5"/>
      <c r="LU7" s="5"/>
      <c r="LV7" s="5"/>
      <c r="LW7" s="5"/>
      <c r="LX7" s="5"/>
      <c r="LY7" s="5"/>
      <c r="LZ7" s="5"/>
      <c r="MA7" s="5"/>
      <c r="MB7" s="5"/>
      <c r="MC7" s="5"/>
      <c r="MD7" s="5"/>
      <c r="ME7" s="5"/>
      <c r="MF7" s="5"/>
      <c r="MG7" s="5"/>
      <c r="MH7" s="5"/>
      <c r="MI7" s="5"/>
      <c r="MJ7" s="5"/>
      <c r="MK7" s="5"/>
      <c r="ML7" s="5"/>
      <c r="MM7" s="5"/>
      <c r="MN7" s="5"/>
      <c r="MO7" s="5"/>
      <c r="MP7" s="5"/>
      <c r="MQ7" s="5"/>
      <c r="MR7" s="5"/>
      <c r="MS7" s="5"/>
      <c r="MT7" s="5"/>
      <c r="MU7" s="5"/>
      <c r="MV7" s="5"/>
      <c r="MW7" s="5"/>
      <c r="MX7" s="5"/>
      <c r="MY7" s="5"/>
      <c r="MZ7" s="5"/>
      <c r="NA7" s="5"/>
      <c r="NB7" s="5"/>
      <c r="NC7" s="5"/>
      <c r="ND7" s="5"/>
      <c r="NE7" s="5"/>
      <c r="NF7" s="5"/>
      <c r="NG7" s="5"/>
      <c r="NH7" s="5"/>
      <c r="NI7" s="5"/>
      <c r="NJ7" s="5"/>
      <c r="NK7" s="5"/>
      <c r="NL7" s="5"/>
      <c r="NM7" s="5"/>
      <c r="NN7" s="5"/>
      <c r="NO7" s="5"/>
      <c r="NP7" s="5"/>
      <c r="NQ7" s="5"/>
      <c r="NR7" s="5"/>
      <c r="NS7" s="5"/>
      <c r="NT7" s="5"/>
      <c r="NU7" s="5"/>
      <c r="NV7" s="5"/>
      <c r="NW7" s="5"/>
      <c r="NX7" s="5"/>
      <c r="NY7" s="5"/>
      <c r="NZ7" s="5"/>
      <c r="OA7" s="5"/>
      <c r="OB7" s="5"/>
      <c r="OC7" s="5"/>
      <c r="OD7" s="5"/>
      <c r="OE7" s="5"/>
      <c r="OF7" s="5"/>
      <c r="OG7" s="5"/>
      <c r="OH7" s="5"/>
      <c r="OI7" s="5"/>
      <c r="OJ7" s="5"/>
      <c r="OK7" s="5"/>
      <c r="OL7" s="5"/>
      <c r="OM7" s="5"/>
      <c r="ON7" s="5"/>
      <c r="OO7" s="5"/>
      <c r="OP7" s="5"/>
      <c r="OQ7" s="5"/>
      <c r="OR7" s="5"/>
      <c r="OS7" s="5"/>
      <c r="OT7" s="5"/>
      <c r="OU7" s="5"/>
      <c r="OV7" s="5"/>
      <c r="OW7" s="5"/>
      <c r="OX7" s="5"/>
      <c r="OY7" s="5"/>
      <c r="OZ7" s="5"/>
      <c r="PA7" s="5"/>
      <c r="PB7" s="5"/>
      <c r="PC7" s="5"/>
      <c r="PD7" s="5"/>
      <c r="PE7" s="5"/>
      <c r="PF7" s="5"/>
      <c r="PG7" s="5"/>
      <c r="PH7" s="5"/>
      <c r="PI7" s="5"/>
      <c r="PJ7" s="5"/>
      <c r="PK7" s="5"/>
      <c r="PL7" s="5"/>
      <c r="PM7" s="5"/>
      <c r="PN7" s="5"/>
      <c r="PO7" s="5"/>
      <c r="PP7" s="5"/>
      <c r="PQ7" s="5"/>
      <c r="PR7" s="5"/>
      <c r="PS7" s="5"/>
      <c r="PT7" s="5"/>
      <c r="PU7" s="5"/>
      <c r="PV7" s="5"/>
      <c r="PW7" s="5"/>
      <c r="PX7" s="5"/>
      <c r="PY7" s="5"/>
      <c r="PZ7" s="5"/>
      <c r="QA7" s="5"/>
      <c r="QB7" s="5"/>
      <c r="QC7" s="5"/>
      <c r="QD7" s="5"/>
      <c r="QE7" s="5"/>
      <c r="QF7" s="5"/>
      <c r="QG7" s="5"/>
      <c r="QH7" s="5"/>
      <c r="QI7" s="5"/>
      <c r="QJ7" s="5"/>
      <c r="QK7" s="5"/>
      <c r="QL7" s="5"/>
      <c r="QM7" s="5"/>
      <c r="QN7" s="5"/>
      <c r="QO7" s="5"/>
      <c r="QP7" s="5"/>
      <c r="QQ7" s="5"/>
      <c r="QR7" s="5"/>
      <c r="QS7" s="5"/>
      <c r="QT7" s="5"/>
      <c r="QU7" s="5"/>
      <c r="QV7" s="5"/>
      <c r="QW7" s="5"/>
      <c r="QX7" s="5"/>
      <c r="QY7" s="5"/>
      <c r="QZ7" s="5"/>
      <c r="RA7" s="5"/>
      <c r="RB7" s="5"/>
      <c r="RC7" s="5"/>
      <c r="RD7" s="5"/>
      <c r="RE7" s="5"/>
      <c r="RF7" s="5"/>
      <c r="RG7" s="5"/>
      <c r="RH7" s="5"/>
      <c r="RI7" s="5"/>
      <c r="RJ7" s="5"/>
      <c r="RK7" s="5"/>
      <c r="RL7" s="5"/>
      <c r="RM7" s="5"/>
      <c r="RN7" s="5"/>
      <c r="RO7" s="5"/>
      <c r="RP7" s="5"/>
      <c r="RQ7" s="5"/>
      <c r="RR7" s="5"/>
      <c r="RS7" s="5"/>
      <c r="RT7" s="5"/>
      <c r="RU7" s="5"/>
      <c r="RV7" s="5"/>
      <c r="RW7" s="5"/>
      <c r="RX7" s="5"/>
      <c r="RY7" s="5"/>
      <c r="RZ7" s="5"/>
      <c r="SA7" s="5"/>
      <c r="SB7" s="5"/>
      <c r="SC7" s="5"/>
      <c r="SD7" s="5"/>
      <c r="SE7" s="5"/>
      <c r="SF7" s="5"/>
      <c r="SG7" s="5"/>
      <c r="SH7" s="5"/>
      <c r="SI7" s="5"/>
      <c r="SJ7" s="5"/>
      <c r="SK7" s="5"/>
      <c r="SL7" s="5"/>
      <c r="SM7" s="5"/>
      <c r="SN7" s="5"/>
      <c r="SO7" s="5"/>
      <c r="SP7" s="5"/>
      <c r="SQ7" s="5"/>
      <c r="SR7" s="5"/>
      <c r="SS7" s="5"/>
      <c r="ST7" s="5"/>
      <c r="SU7" s="5"/>
      <c r="SV7" s="5"/>
      <c r="SW7" s="5"/>
      <c r="SX7" s="5"/>
      <c r="SY7" s="5"/>
      <c r="SZ7" s="5"/>
      <c r="TA7" s="5"/>
      <c r="TB7" s="5"/>
      <c r="TC7" s="5"/>
      <c r="TD7" s="5"/>
      <c r="TE7" s="5"/>
      <c r="TF7" s="5"/>
      <c r="TG7" s="5"/>
      <c r="TH7" s="5"/>
      <c r="TI7" s="5"/>
      <c r="TJ7" s="5"/>
      <c r="TK7" s="5"/>
      <c r="TL7" s="5"/>
      <c r="TM7" s="5"/>
      <c r="TN7" s="5"/>
      <c r="TO7" s="5"/>
      <c r="TP7" s="5"/>
      <c r="TQ7" s="5"/>
      <c r="TR7" s="5"/>
      <c r="TS7" s="5"/>
      <c r="TT7" s="5"/>
      <c r="TU7" s="5"/>
      <c r="TV7" s="5"/>
      <c r="TW7" s="5"/>
      <c r="TX7" s="5"/>
      <c r="TY7" s="5"/>
      <c r="TZ7" s="5"/>
      <c r="UA7" s="5"/>
      <c r="UB7" s="5"/>
      <c r="UC7" s="5"/>
      <c r="UD7" s="5"/>
      <c r="UE7" s="5"/>
      <c r="UF7" s="5"/>
      <c r="UG7" s="5"/>
      <c r="UH7" s="5"/>
      <c r="UI7" s="5"/>
      <c r="UJ7" s="5"/>
      <c r="UK7" s="5"/>
      <c r="UL7" s="5"/>
      <c r="UM7" s="5"/>
      <c r="UN7" s="5"/>
      <c r="UO7" s="5"/>
      <c r="UP7" s="5"/>
      <c r="UQ7" s="5"/>
      <c r="UR7" s="5"/>
      <c r="US7" s="5"/>
      <c r="UT7" s="5"/>
      <c r="UU7" s="5"/>
      <c r="UV7" s="5"/>
      <c r="UW7" s="5"/>
      <c r="UX7" s="5"/>
      <c r="UY7" s="5"/>
      <c r="UZ7" s="5"/>
      <c r="VA7" s="5"/>
      <c r="VB7" s="5"/>
      <c r="VC7" s="5"/>
      <c r="VD7" s="5"/>
      <c r="VE7" s="5"/>
      <c r="VF7" s="5"/>
      <c r="VG7" s="5"/>
      <c r="VH7" s="5"/>
      <c r="VI7" s="5"/>
      <c r="VJ7" s="5"/>
      <c r="VK7" s="5"/>
      <c r="VL7" s="5"/>
      <c r="VM7" s="5"/>
      <c r="VN7" s="5"/>
      <c r="VO7" s="5"/>
      <c r="VP7" s="5"/>
      <c r="VQ7" s="5"/>
      <c r="VR7" s="5"/>
    </row>
    <row r="8" spans="1:590" ht="84" customHeight="1" x14ac:dyDescent="0.3">
      <c r="A8" s="103" t="s">
        <v>0</v>
      </c>
      <c r="B8" s="103" t="s">
        <v>0</v>
      </c>
      <c r="C8" s="6" t="s">
        <v>31</v>
      </c>
      <c r="D8" s="7" t="s">
        <v>32</v>
      </c>
      <c r="E8" s="7" t="s">
        <v>33</v>
      </c>
      <c r="F8" s="7" t="s">
        <v>31</v>
      </c>
      <c r="G8" s="7" t="s">
        <v>32</v>
      </c>
      <c r="H8" s="7" t="s">
        <v>33</v>
      </c>
      <c r="I8" s="7" t="s">
        <v>34</v>
      </c>
      <c r="J8" s="7" t="s">
        <v>31</v>
      </c>
      <c r="K8" s="7" t="s">
        <v>35</v>
      </c>
      <c r="L8" s="7" t="s">
        <v>33</v>
      </c>
      <c r="M8" s="7" t="s">
        <v>31</v>
      </c>
      <c r="N8" s="7" t="s">
        <v>35</v>
      </c>
      <c r="O8" s="7" t="s">
        <v>33</v>
      </c>
      <c r="P8" s="7" t="s">
        <v>34</v>
      </c>
      <c r="Q8" s="7" t="s">
        <v>31</v>
      </c>
      <c r="R8" s="7" t="s">
        <v>35</v>
      </c>
      <c r="S8" s="7" t="s">
        <v>33</v>
      </c>
      <c r="T8" s="7" t="s">
        <v>31</v>
      </c>
      <c r="U8" s="7" t="s">
        <v>35</v>
      </c>
      <c r="V8" s="7" t="s">
        <v>33</v>
      </c>
      <c r="W8" s="6" t="s">
        <v>31</v>
      </c>
      <c r="X8" s="7" t="s">
        <v>32</v>
      </c>
      <c r="Y8" s="7" t="s">
        <v>33</v>
      </c>
      <c r="Z8" s="7" t="s">
        <v>31</v>
      </c>
      <c r="AA8" s="7" t="s">
        <v>35</v>
      </c>
      <c r="AB8" s="7" t="s">
        <v>33</v>
      </c>
      <c r="AC8" s="103" t="s">
        <v>0</v>
      </c>
      <c r="AD8" s="8" t="s">
        <v>36</v>
      </c>
      <c r="AE8" s="103" t="s">
        <v>0</v>
      </c>
      <c r="AF8" s="104" t="s">
        <v>0</v>
      </c>
      <c r="AG8" s="103" t="s">
        <v>0</v>
      </c>
      <c r="AH8" s="103" t="s">
        <v>0</v>
      </c>
      <c r="AI8" s="103" t="s">
        <v>0</v>
      </c>
      <c r="AJ8" s="103" t="s">
        <v>0</v>
      </c>
      <c r="AK8" s="103" t="s">
        <v>0</v>
      </c>
      <c r="AL8" s="104" t="s">
        <v>0</v>
      </c>
      <c r="AM8" s="103" t="s">
        <v>0</v>
      </c>
      <c r="AN8" s="103" t="s">
        <v>0</v>
      </c>
      <c r="AO8" s="103" t="s">
        <v>0</v>
      </c>
      <c r="AP8" s="103" t="s">
        <v>0</v>
      </c>
      <c r="AQ8" s="104" t="s">
        <v>0</v>
      </c>
      <c r="AR8" s="103" t="s">
        <v>0</v>
      </c>
      <c r="AS8" s="103" t="s">
        <v>0</v>
      </c>
      <c r="AT8" s="104" t="s">
        <v>0</v>
      </c>
      <c r="AU8" s="103" t="s">
        <v>0</v>
      </c>
      <c r="AV8" s="103" t="s">
        <v>0</v>
      </c>
      <c r="AW8" s="109"/>
    </row>
    <row r="9" spans="1:590" x14ac:dyDescent="0.3">
      <c r="A9" s="8" t="s">
        <v>37</v>
      </c>
      <c r="B9" s="8" t="s">
        <v>38</v>
      </c>
      <c r="C9" s="9" t="s">
        <v>39</v>
      </c>
      <c r="D9" s="8" t="s">
        <v>40</v>
      </c>
      <c r="E9" s="8" t="s">
        <v>41</v>
      </c>
      <c r="F9" s="8" t="s">
        <v>42</v>
      </c>
      <c r="G9" s="8" t="s">
        <v>43</v>
      </c>
      <c r="H9" s="8" t="s">
        <v>44</v>
      </c>
      <c r="I9" s="8" t="s">
        <v>45</v>
      </c>
      <c r="J9" s="8" t="s">
        <v>46</v>
      </c>
      <c r="K9" s="8" t="s">
        <v>47</v>
      </c>
      <c r="L9" s="8" t="s">
        <v>48</v>
      </c>
      <c r="M9" s="8" t="s">
        <v>49</v>
      </c>
      <c r="N9" s="8" t="s">
        <v>50</v>
      </c>
      <c r="O9" s="8" t="s">
        <v>51</v>
      </c>
      <c r="P9" s="8" t="s">
        <v>52</v>
      </c>
      <c r="Q9" s="8" t="s">
        <v>53</v>
      </c>
      <c r="R9" s="8" t="s">
        <v>54</v>
      </c>
      <c r="S9" s="8" t="s">
        <v>55</v>
      </c>
      <c r="T9" s="8" t="s">
        <v>56</v>
      </c>
      <c r="U9" s="8" t="s">
        <v>57</v>
      </c>
      <c r="V9" s="8" t="s">
        <v>58</v>
      </c>
      <c r="W9" s="9" t="s">
        <v>59</v>
      </c>
      <c r="X9" s="8" t="s">
        <v>60</v>
      </c>
      <c r="Y9" s="8" t="s">
        <v>61</v>
      </c>
      <c r="Z9" s="8" t="s">
        <v>62</v>
      </c>
      <c r="AA9" s="8" t="s">
        <v>63</v>
      </c>
      <c r="AB9" s="8" t="s">
        <v>64</v>
      </c>
      <c r="AC9" s="8" t="s">
        <v>65</v>
      </c>
      <c r="AD9" s="8" t="s">
        <v>66</v>
      </c>
      <c r="AE9" s="8" t="s">
        <v>67</v>
      </c>
      <c r="AF9" s="8" t="s">
        <v>68</v>
      </c>
      <c r="AG9" s="8" t="s">
        <v>69</v>
      </c>
      <c r="AH9" s="8" t="s">
        <v>69</v>
      </c>
      <c r="AI9" s="8" t="s">
        <v>70</v>
      </c>
      <c r="AJ9" s="8" t="s">
        <v>71</v>
      </c>
      <c r="AK9" s="8" t="s">
        <v>72</v>
      </c>
      <c r="AL9" s="8" t="s">
        <v>73</v>
      </c>
      <c r="AM9" s="8" t="s">
        <v>74</v>
      </c>
      <c r="AN9" s="8" t="s">
        <v>75</v>
      </c>
      <c r="AO9" s="8" t="s">
        <v>76</v>
      </c>
      <c r="AP9" s="8" t="s">
        <v>77</v>
      </c>
      <c r="AQ9" s="8" t="s">
        <v>78</v>
      </c>
      <c r="AR9" s="8" t="s">
        <v>79</v>
      </c>
      <c r="AS9" s="8" t="s">
        <v>80</v>
      </c>
      <c r="AT9" s="8" t="s">
        <v>81</v>
      </c>
      <c r="AU9" s="8" t="s">
        <v>82</v>
      </c>
      <c r="AV9" s="8" t="s">
        <v>83</v>
      </c>
      <c r="AW9" s="10" t="s">
        <v>84</v>
      </c>
    </row>
    <row r="10" spans="1:590" ht="61.5" customHeight="1" x14ac:dyDescent="0.3">
      <c r="A10" s="11" t="s">
        <v>85</v>
      </c>
      <c r="B10" s="12">
        <v>5000</v>
      </c>
      <c r="C10" s="13" t="s">
        <v>86</v>
      </c>
      <c r="D10" s="12" t="s">
        <v>86</v>
      </c>
      <c r="E10" s="12" t="s">
        <v>86</v>
      </c>
      <c r="F10" s="12" t="s">
        <v>86</v>
      </c>
      <c r="G10" s="12" t="s">
        <v>86</v>
      </c>
      <c r="H10" s="12" t="s">
        <v>86</v>
      </c>
      <c r="I10" s="12" t="s">
        <v>86</v>
      </c>
      <c r="J10" s="12" t="s">
        <v>86</v>
      </c>
      <c r="K10" s="12" t="s">
        <v>86</v>
      </c>
      <c r="L10" s="12" t="s">
        <v>86</v>
      </c>
      <c r="M10" s="12" t="s">
        <v>86</v>
      </c>
      <c r="N10" s="12" t="s">
        <v>86</v>
      </c>
      <c r="O10" s="12" t="s">
        <v>86</v>
      </c>
      <c r="P10" s="12" t="s">
        <v>86</v>
      </c>
      <c r="Q10" s="12" t="s">
        <v>86</v>
      </c>
      <c r="R10" s="12" t="s">
        <v>86</v>
      </c>
      <c r="S10" s="12" t="s">
        <v>86</v>
      </c>
      <c r="T10" s="12" t="s">
        <v>86</v>
      </c>
      <c r="U10" s="12" t="s">
        <v>86</v>
      </c>
      <c r="V10" s="12" t="s">
        <v>86</v>
      </c>
      <c r="W10" s="13" t="s">
        <v>86</v>
      </c>
      <c r="X10" s="12" t="s">
        <v>86</v>
      </c>
      <c r="Y10" s="12" t="s">
        <v>86</v>
      </c>
      <c r="Z10" s="12" t="s">
        <v>86</v>
      </c>
      <c r="AA10" s="12" t="s">
        <v>86</v>
      </c>
      <c r="AB10" s="12" t="s">
        <v>86</v>
      </c>
      <c r="AC10" s="12" t="s">
        <v>86</v>
      </c>
      <c r="AD10" s="12" t="s">
        <v>86</v>
      </c>
      <c r="AE10" s="14">
        <f t="shared" ref="AE10" si="0">AE11+AE28+AE36+AE39+AE43+AE45</f>
        <v>43933.364999999998</v>
      </c>
      <c r="AF10" s="14">
        <f>AF11+AF28+AF36+AF39+AF43+AF45</f>
        <v>66596.247999999992</v>
      </c>
      <c r="AG10" s="14">
        <f>AG11+AG28+AG36+AG39+AG43+AG45</f>
        <v>58404.063999999998</v>
      </c>
      <c r="AH10" s="14">
        <f t="shared" ref="AH10:AV10" si="1">AH11+AH28+AH36+AH39+AH43+AH45</f>
        <v>46077.982999999993</v>
      </c>
      <c r="AI10" s="14">
        <f t="shared" si="1"/>
        <v>45698.599999999991</v>
      </c>
      <c r="AJ10" s="14">
        <f t="shared" si="1"/>
        <v>45698.599999999991</v>
      </c>
      <c r="AK10" s="14">
        <f t="shared" si="1"/>
        <v>43933.364999999998</v>
      </c>
      <c r="AL10" s="14">
        <f t="shared" si="1"/>
        <v>66596.247999999992</v>
      </c>
      <c r="AM10" s="14">
        <f t="shared" si="1"/>
        <v>58404.063999999998</v>
      </c>
      <c r="AN10" s="14">
        <f t="shared" si="1"/>
        <v>46077.982999999993</v>
      </c>
      <c r="AO10" s="14">
        <f t="shared" si="1"/>
        <v>45698.599999999991</v>
      </c>
      <c r="AP10" s="14">
        <f t="shared" si="1"/>
        <v>45698.599999999991</v>
      </c>
      <c r="AQ10" s="14">
        <f>AQ11+AQ28+AQ36+AQ39+AQ43+AQ45</f>
        <v>66596.247999999992</v>
      </c>
      <c r="AR10" s="14">
        <f>AR11+AR28+AR36+AR39+AR43+AR45</f>
        <v>58404.063999999998</v>
      </c>
      <c r="AS10" s="14">
        <f t="shared" si="1"/>
        <v>46077.982999999993</v>
      </c>
      <c r="AT10" s="14">
        <f t="shared" si="1"/>
        <v>66596.247999999992</v>
      </c>
      <c r="AU10" s="14">
        <f t="shared" si="1"/>
        <v>58404.063999999998</v>
      </c>
      <c r="AV10" s="14">
        <f t="shared" si="1"/>
        <v>46077.982999999993</v>
      </c>
      <c r="AW10" s="15" t="s">
        <v>86</v>
      </c>
    </row>
    <row r="11" spans="1:590" ht="86.25" customHeight="1" x14ac:dyDescent="0.3">
      <c r="A11" s="11" t="s">
        <v>87</v>
      </c>
      <c r="B11" s="12">
        <v>5001</v>
      </c>
      <c r="C11" s="13" t="s">
        <v>86</v>
      </c>
      <c r="D11" s="12" t="s">
        <v>86</v>
      </c>
      <c r="E11" s="12" t="s">
        <v>86</v>
      </c>
      <c r="F11" s="12" t="s">
        <v>86</v>
      </c>
      <c r="G11" s="12" t="s">
        <v>86</v>
      </c>
      <c r="H11" s="12" t="s">
        <v>86</v>
      </c>
      <c r="I11" s="12" t="s">
        <v>86</v>
      </c>
      <c r="J11" s="12" t="s">
        <v>86</v>
      </c>
      <c r="K11" s="12" t="s">
        <v>86</v>
      </c>
      <c r="L11" s="12" t="s">
        <v>86</v>
      </c>
      <c r="M11" s="12" t="s">
        <v>86</v>
      </c>
      <c r="N11" s="12" t="s">
        <v>86</v>
      </c>
      <c r="O11" s="12" t="s">
        <v>86</v>
      </c>
      <c r="P11" s="12" t="s">
        <v>86</v>
      </c>
      <c r="Q11" s="12" t="s">
        <v>86</v>
      </c>
      <c r="R11" s="12" t="s">
        <v>86</v>
      </c>
      <c r="S11" s="12" t="s">
        <v>86</v>
      </c>
      <c r="T11" s="12" t="s">
        <v>86</v>
      </c>
      <c r="U11" s="12" t="s">
        <v>86</v>
      </c>
      <c r="V11" s="12" t="s">
        <v>86</v>
      </c>
      <c r="W11" s="13" t="s">
        <v>86</v>
      </c>
      <c r="X11" s="12" t="s">
        <v>86</v>
      </c>
      <c r="Y11" s="12" t="s">
        <v>86</v>
      </c>
      <c r="Z11" s="12" t="s">
        <v>86</v>
      </c>
      <c r="AA11" s="12" t="s">
        <v>86</v>
      </c>
      <c r="AB11" s="12" t="s">
        <v>86</v>
      </c>
      <c r="AC11" s="12" t="s">
        <v>86</v>
      </c>
      <c r="AD11" s="12" t="s">
        <v>86</v>
      </c>
      <c r="AE11" s="14">
        <f t="shared" ref="AE11:AU11" si="2">AE12</f>
        <v>25934.190000000002</v>
      </c>
      <c r="AF11" s="14">
        <f t="shared" si="2"/>
        <v>46183.409999999996</v>
      </c>
      <c r="AG11" s="14">
        <f t="shared" si="2"/>
        <v>36985.054000000004</v>
      </c>
      <c r="AH11" s="14">
        <f t="shared" si="2"/>
        <v>23075.156999999999</v>
      </c>
      <c r="AI11" s="14">
        <f t="shared" si="2"/>
        <v>22872.123</v>
      </c>
      <c r="AJ11" s="14">
        <f t="shared" si="2"/>
        <v>22872.123</v>
      </c>
      <c r="AK11" s="14">
        <f t="shared" si="2"/>
        <v>25934.190000000002</v>
      </c>
      <c r="AL11" s="14">
        <f t="shared" si="2"/>
        <v>46183.409999999996</v>
      </c>
      <c r="AM11" s="14">
        <f>AM12</f>
        <v>36985.054000000004</v>
      </c>
      <c r="AN11" s="14">
        <f t="shared" ref="AN11:AP57" si="3">AH11</f>
        <v>23075.156999999999</v>
      </c>
      <c r="AO11" s="14">
        <f t="shared" si="3"/>
        <v>22872.123</v>
      </c>
      <c r="AP11" s="14">
        <f t="shared" si="3"/>
        <v>22872.123</v>
      </c>
      <c r="AQ11" s="14">
        <f>AF11</f>
        <v>46183.409999999996</v>
      </c>
      <c r="AR11" s="14">
        <f t="shared" ref="AR11:AS11" si="4">AG11</f>
        <v>36985.054000000004</v>
      </c>
      <c r="AS11" s="14">
        <f t="shared" si="4"/>
        <v>23075.156999999999</v>
      </c>
      <c r="AT11" s="14">
        <f>AL11</f>
        <v>46183.409999999996</v>
      </c>
      <c r="AU11" s="14">
        <f t="shared" si="2"/>
        <v>36985.054000000004</v>
      </c>
      <c r="AV11" s="14">
        <f t="shared" ref="AV11" si="5">AS11</f>
        <v>23075.156999999999</v>
      </c>
      <c r="AW11" s="15" t="s">
        <v>86</v>
      </c>
    </row>
    <row r="12" spans="1:590" ht="74.25" customHeight="1" x14ac:dyDescent="0.3">
      <c r="A12" s="11" t="s">
        <v>88</v>
      </c>
      <c r="B12" s="12">
        <v>5002</v>
      </c>
      <c r="C12" s="13" t="s">
        <v>86</v>
      </c>
      <c r="D12" s="12" t="s">
        <v>86</v>
      </c>
      <c r="E12" s="12" t="s">
        <v>86</v>
      </c>
      <c r="F12" s="12" t="s">
        <v>86</v>
      </c>
      <c r="G12" s="12" t="s">
        <v>86</v>
      </c>
      <c r="H12" s="12" t="s">
        <v>86</v>
      </c>
      <c r="I12" s="12" t="s">
        <v>86</v>
      </c>
      <c r="J12" s="12" t="s">
        <v>86</v>
      </c>
      <c r="K12" s="12" t="s">
        <v>86</v>
      </c>
      <c r="L12" s="12" t="s">
        <v>86</v>
      </c>
      <c r="M12" s="12" t="s">
        <v>86</v>
      </c>
      <c r="N12" s="12" t="s">
        <v>86</v>
      </c>
      <c r="O12" s="12" t="s">
        <v>86</v>
      </c>
      <c r="P12" s="12" t="s">
        <v>86</v>
      </c>
      <c r="Q12" s="12" t="s">
        <v>86</v>
      </c>
      <c r="R12" s="12" t="s">
        <v>86</v>
      </c>
      <c r="S12" s="12" t="s">
        <v>86</v>
      </c>
      <c r="T12" s="12" t="s">
        <v>86</v>
      </c>
      <c r="U12" s="12" t="s">
        <v>86</v>
      </c>
      <c r="V12" s="12" t="s">
        <v>86</v>
      </c>
      <c r="W12" s="13" t="s">
        <v>86</v>
      </c>
      <c r="X12" s="12" t="s">
        <v>86</v>
      </c>
      <c r="Y12" s="12" t="s">
        <v>86</v>
      </c>
      <c r="Z12" s="12" t="s">
        <v>86</v>
      </c>
      <c r="AA12" s="12" t="s">
        <v>86</v>
      </c>
      <c r="AB12" s="12" t="s">
        <v>86</v>
      </c>
      <c r="AC12" s="12" t="s">
        <v>86</v>
      </c>
      <c r="AD12" s="12" t="s">
        <v>86</v>
      </c>
      <c r="AE12" s="14">
        <f t="shared" ref="AE12" si="6">AE13+AE14+AE15+AE16+AE17+AE18+AE19+AE20+AE22+AE23+AE24+AE26+AE21+AE25+AE27</f>
        <v>25934.190000000002</v>
      </c>
      <c r="AF12" s="14">
        <f>AF13+AF14+AF15+AF16+AF17+AF18+AF19+AF20+AF22+AF23+AF24+AF26+AF21+AF25+AF276</f>
        <v>46183.409999999996</v>
      </c>
      <c r="AG12" s="14">
        <f t="shared" ref="AG12:AJ12" si="7">AG13+AG14+AG15+AG16+AG17+AG18+AG19+AG20+AG22+AG23+AG24+AG26+AG21+AG25+AG27</f>
        <v>36985.054000000004</v>
      </c>
      <c r="AH12" s="14">
        <f t="shared" si="7"/>
        <v>23075.156999999999</v>
      </c>
      <c r="AI12" s="14">
        <f t="shared" si="7"/>
        <v>22872.123</v>
      </c>
      <c r="AJ12" s="14">
        <f t="shared" si="7"/>
        <v>22872.123</v>
      </c>
      <c r="AK12" s="14">
        <f>AE12</f>
        <v>25934.190000000002</v>
      </c>
      <c r="AL12" s="14">
        <f>AF12</f>
        <v>46183.409999999996</v>
      </c>
      <c r="AM12" s="14">
        <f>AM13+AM14+AM15+AM16+AM17+AM18+AM19+AM20+AM22+AM23+AM24+AM26+AM21+AM25+AM27</f>
        <v>36985.054000000004</v>
      </c>
      <c r="AN12" s="14">
        <f>AH12</f>
        <v>23075.156999999999</v>
      </c>
      <c r="AO12" s="14">
        <f t="shared" si="3"/>
        <v>22872.123</v>
      </c>
      <c r="AP12" s="14">
        <f t="shared" si="3"/>
        <v>22872.123</v>
      </c>
      <c r="AQ12" s="14">
        <f t="shared" ref="AQ12:AS27" si="8">AF12</f>
        <v>46183.409999999996</v>
      </c>
      <c r="AR12" s="14">
        <f t="shared" si="8"/>
        <v>36985.054000000004</v>
      </c>
      <c r="AS12" s="14">
        <f t="shared" si="8"/>
        <v>23075.156999999999</v>
      </c>
      <c r="AT12" s="14">
        <f t="shared" ref="AT12:AV27" si="9">AL12</f>
        <v>46183.409999999996</v>
      </c>
      <c r="AU12" s="14">
        <f t="shared" si="9"/>
        <v>36985.054000000004</v>
      </c>
      <c r="AV12" s="14">
        <f t="shared" si="9"/>
        <v>23075.156999999999</v>
      </c>
      <c r="AW12" s="15" t="s">
        <v>86</v>
      </c>
    </row>
    <row r="13" spans="1:590" ht="75.75" customHeight="1" x14ac:dyDescent="0.3">
      <c r="A13" s="84" t="s">
        <v>89</v>
      </c>
      <c r="B13" s="78">
        <v>5005</v>
      </c>
      <c r="C13" s="94" t="s">
        <v>90</v>
      </c>
      <c r="D13" s="78" t="s">
        <v>91</v>
      </c>
      <c r="E13" s="78" t="s">
        <v>92</v>
      </c>
      <c r="F13" s="12" t="s">
        <v>0</v>
      </c>
      <c r="G13" s="12" t="s">
        <v>0</v>
      </c>
      <c r="H13" s="12" t="s">
        <v>0</v>
      </c>
      <c r="I13" s="12" t="s">
        <v>0</v>
      </c>
      <c r="J13" s="12" t="s">
        <v>0</v>
      </c>
      <c r="K13" s="12" t="s">
        <v>0</v>
      </c>
      <c r="L13" s="12" t="s">
        <v>0</v>
      </c>
      <c r="M13" s="12" t="s">
        <v>0</v>
      </c>
      <c r="N13" s="12" t="s">
        <v>0</v>
      </c>
      <c r="O13" s="12" t="s">
        <v>0</v>
      </c>
      <c r="P13" s="12" t="s">
        <v>0</v>
      </c>
      <c r="Q13" s="12" t="s">
        <v>0</v>
      </c>
      <c r="R13" s="12" t="s">
        <v>0</v>
      </c>
      <c r="S13" s="12" t="s">
        <v>0</v>
      </c>
      <c r="T13" s="12" t="s">
        <v>0</v>
      </c>
      <c r="U13" s="12" t="s">
        <v>0</v>
      </c>
      <c r="V13" s="12" t="s">
        <v>0</v>
      </c>
      <c r="W13" s="13" t="s">
        <v>0</v>
      </c>
      <c r="X13" s="12" t="s">
        <v>0</v>
      </c>
      <c r="Y13" s="12" t="s">
        <v>0</v>
      </c>
      <c r="Z13" s="12" t="s">
        <v>0</v>
      </c>
      <c r="AA13" s="12" t="s">
        <v>0</v>
      </c>
      <c r="AB13" s="12" t="s">
        <v>0</v>
      </c>
      <c r="AC13" s="12" t="s">
        <v>37</v>
      </c>
      <c r="AD13" s="12" t="s">
        <v>93</v>
      </c>
      <c r="AE13" s="14">
        <f>121.37+26.07+2.1+100</f>
        <v>249.54</v>
      </c>
      <c r="AF13" s="14">
        <f>140.19+39.59+2.1+285.33+4.02+3159.801+216.4</f>
        <v>3847.431</v>
      </c>
      <c r="AG13" s="14">
        <f>170.6+33.07+0+130+0+0</f>
        <v>333.66999999999996</v>
      </c>
      <c r="AH13" s="14">
        <f>170.606+33.07+0+125+0+0</f>
        <v>328.67599999999999</v>
      </c>
      <c r="AI13" s="14">
        <f>170.606+33.07+0+120+0+0</f>
        <v>323.67599999999999</v>
      </c>
      <c r="AJ13" s="14">
        <f>170.606+33.07+0+120+0+0</f>
        <v>323.67599999999999</v>
      </c>
      <c r="AK13" s="14">
        <f>AE13</f>
        <v>249.54</v>
      </c>
      <c r="AL13" s="14">
        <f>AF13</f>
        <v>3847.431</v>
      </c>
      <c r="AM13" s="14">
        <f>AG13</f>
        <v>333.66999999999996</v>
      </c>
      <c r="AN13" s="14">
        <f>AH13</f>
        <v>328.67599999999999</v>
      </c>
      <c r="AO13" s="14">
        <f t="shared" si="3"/>
        <v>323.67599999999999</v>
      </c>
      <c r="AP13" s="14">
        <f t="shared" si="3"/>
        <v>323.67599999999999</v>
      </c>
      <c r="AQ13" s="14">
        <f t="shared" si="8"/>
        <v>3847.431</v>
      </c>
      <c r="AR13" s="14">
        <f t="shared" si="8"/>
        <v>333.66999999999996</v>
      </c>
      <c r="AS13" s="14">
        <f t="shared" si="8"/>
        <v>328.67599999999999</v>
      </c>
      <c r="AT13" s="14">
        <f t="shared" si="9"/>
        <v>3847.431</v>
      </c>
      <c r="AU13" s="14">
        <f t="shared" si="9"/>
        <v>333.66999999999996</v>
      </c>
      <c r="AV13" s="14">
        <f t="shared" si="9"/>
        <v>328.67599999999999</v>
      </c>
      <c r="AW13" s="15" t="s">
        <v>94</v>
      </c>
    </row>
    <row r="14" spans="1:590" ht="27" customHeight="1" x14ac:dyDescent="0.3">
      <c r="A14" s="100"/>
      <c r="B14" s="101"/>
      <c r="C14" s="102"/>
      <c r="D14" s="101"/>
      <c r="E14" s="101"/>
      <c r="F14" s="12"/>
      <c r="G14" s="12"/>
      <c r="H14" s="12"/>
      <c r="I14" s="12"/>
      <c r="J14" s="12"/>
      <c r="K14" s="12"/>
      <c r="L14" s="12"/>
      <c r="M14" s="12"/>
      <c r="N14" s="12"/>
      <c r="O14" s="12"/>
      <c r="P14" s="12"/>
      <c r="Q14" s="12"/>
      <c r="R14" s="12"/>
      <c r="S14" s="12"/>
      <c r="T14" s="12"/>
      <c r="U14" s="12"/>
      <c r="V14" s="12"/>
      <c r="W14" s="13"/>
      <c r="X14" s="12"/>
      <c r="Y14" s="12"/>
      <c r="Z14" s="12"/>
      <c r="AA14" s="12"/>
      <c r="AB14" s="12"/>
      <c r="AC14" s="12"/>
      <c r="AD14" s="16" t="s">
        <v>95</v>
      </c>
      <c r="AE14" s="14">
        <v>0</v>
      </c>
      <c r="AF14" s="14">
        <f>70+2.754</f>
        <v>72.754000000000005</v>
      </c>
      <c r="AG14" s="14">
        <f>5.85</f>
        <v>5.85</v>
      </c>
      <c r="AH14" s="14">
        <v>0</v>
      </c>
      <c r="AI14" s="14">
        <v>0</v>
      </c>
      <c r="AJ14" s="14">
        <v>0</v>
      </c>
      <c r="AK14" s="14">
        <f t="shared" ref="AK14:AN57" si="10">AE14</f>
        <v>0</v>
      </c>
      <c r="AL14" s="14">
        <f t="shared" si="10"/>
        <v>72.754000000000005</v>
      </c>
      <c r="AM14" s="14">
        <f t="shared" si="10"/>
        <v>5.85</v>
      </c>
      <c r="AN14" s="14">
        <f t="shared" si="10"/>
        <v>0</v>
      </c>
      <c r="AO14" s="14">
        <f t="shared" si="3"/>
        <v>0</v>
      </c>
      <c r="AP14" s="14">
        <f t="shared" si="3"/>
        <v>0</v>
      </c>
      <c r="AQ14" s="14">
        <f t="shared" si="8"/>
        <v>72.754000000000005</v>
      </c>
      <c r="AR14" s="14">
        <f t="shared" si="8"/>
        <v>5.85</v>
      </c>
      <c r="AS14" s="14">
        <f t="shared" si="8"/>
        <v>0</v>
      </c>
      <c r="AT14" s="14">
        <f t="shared" si="9"/>
        <v>72.754000000000005</v>
      </c>
      <c r="AU14" s="14">
        <f t="shared" si="9"/>
        <v>5.85</v>
      </c>
      <c r="AV14" s="14">
        <f t="shared" si="9"/>
        <v>0</v>
      </c>
      <c r="AW14" s="15"/>
    </row>
    <row r="15" spans="1:590" ht="75" customHeight="1" x14ac:dyDescent="0.3">
      <c r="A15" s="84" t="s">
        <v>96</v>
      </c>
      <c r="B15" s="78">
        <v>5006</v>
      </c>
      <c r="C15" s="94" t="s">
        <v>97</v>
      </c>
      <c r="D15" s="78" t="s">
        <v>98</v>
      </c>
      <c r="E15" s="78" t="s">
        <v>99</v>
      </c>
      <c r="F15" s="12"/>
      <c r="G15" s="12"/>
      <c r="H15" s="12"/>
      <c r="I15" s="12"/>
      <c r="J15" s="12"/>
      <c r="K15" s="12"/>
      <c r="L15" s="12"/>
      <c r="M15" s="12"/>
      <c r="N15" s="12"/>
      <c r="O15" s="12"/>
      <c r="P15" s="12"/>
      <c r="Q15" s="12"/>
      <c r="R15" s="12"/>
      <c r="S15" s="12"/>
      <c r="T15" s="12"/>
      <c r="U15" s="12"/>
      <c r="V15" s="12"/>
      <c r="W15" s="13"/>
      <c r="X15" s="12"/>
      <c r="Y15" s="12"/>
      <c r="Z15" s="12"/>
      <c r="AA15" s="12"/>
      <c r="AB15" s="12"/>
      <c r="AC15" s="78">
        <v>17</v>
      </c>
      <c r="AD15" s="16" t="s">
        <v>100</v>
      </c>
      <c r="AE15" s="14">
        <v>0</v>
      </c>
      <c r="AF15" s="14">
        <f>3539.67+443.375+0+2521.261+3416.34</f>
        <v>9920.6460000000006</v>
      </c>
      <c r="AG15" s="14">
        <f>930.6+0.9+203.39</f>
        <v>1134.8899999999999</v>
      </c>
      <c r="AH15" s="14">
        <v>4600</v>
      </c>
      <c r="AI15" s="14">
        <v>4600</v>
      </c>
      <c r="AJ15" s="14">
        <v>4600</v>
      </c>
      <c r="AK15" s="14">
        <f t="shared" si="10"/>
        <v>0</v>
      </c>
      <c r="AL15" s="14">
        <f t="shared" si="10"/>
        <v>9920.6460000000006</v>
      </c>
      <c r="AM15" s="14">
        <f t="shared" si="10"/>
        <v>1134.8899999999999</v>
      </c>
      <c r="AN15" s="14">
        <f t="shared" si="10"/>
        <v>4600</v>
      </c>
      <c r="AO15" s="14">
        <f t="shared" si="3"/>
        <v>4600</v>
      </c>
      <c r="AP15" s="14">
        <f t="shared" si="3"/>
        <v>4600</v>
      </c>
      <c r="AQ15" s="14">
        <f t="shared" si="8"/>
        <v>9920.6460000000006</v>
      </c>
      <c r="AR15" s="14">
        <f t="shared" si="8"/>
        <v>1134.8899999999999</v>
      </c>
      <c r="AS15" s="14">
        <f t="shared" si="8"/>
        <v>4600</v>
      </c>
      <c r="AT15" s="14">
        <f t="shared" si="9"/>
        <v>9920.6460000000006</v>
      </c>
      <c r="AU15" s="14">
        <f t="shared" si="9"/>
        <v>1134.8899999999999</v>
      </c>
      <c r="AV15" s="14">
        <f t="shared" si="9"/>
        <v>4600</v>
      </c>
      <c r="AW15" s="15" t="s">
        <v>94</v>
      </c>
      <c r="AX15" s="1" t="s">
        <v>101</v>
      </c>
    </row>
    <row r="16" spans="1:590" ht="94.5" customHeight="1" x14ac:dyDescent="0.3">
      <c r="A16" s="96"/>
      <c r="B16" s="93"/>
      <c r="C16" s="95"/>
      <c r="D16" s="93"/>
      <c r="E16" s="93"/>
      <c r="F16" s="12" t="s">
        <v>0</v>
      </c>
      <c r="G16" s="12" t="s">
        <v>0</v>
      </c>
      <c r="H16" s="12" t="s">
        <v>0</v>
      </c>
      <c r="I16" s="12" t="s">
        <v>0</v>
      </c>
      <c r="J16" s="12" t="s">
        <v>0</v>
      </c>
      <c r="K16" s="12" t="s">
        <v>0</v>
      </c>
      <c r="L16" s="12" t="s">
        <v>0</v>
      </c>
      <c r="M16" s="12" t="s">
        <v>0</v>
      </c>
      <c r="N16" s="12" t="s">
        <v>0</v>
      </c>
      <c r="O16" s="12" t="s">
        <v>0</v>
      </c>
      <c r="P16" s="12" t="s">
        <v>0</v>
      </c>
      <c r="Q16" s="12" t="s">
        <v>0</v>
      </c>
      <c r="R16" s="12" t="s">
        <v>0</v>
      </c>
      <c r="S16" s="12" t="s">
        <v>0</v>
      </c>
      <c r="T16" s="12" t="s">
        <v>0</v>
      </c>
      <c r="U16" s="12" t="s">
        <v>0</v>
      </c>
      <c r="V16" s="12" t="s">
        <v>0</v>
      </c>
      <c r="W16" s="13" t="s">
        <v>0</v>
      </c>
      <c r="X16" s="12" t="s">
        <v>0</v>
      </c>
      <c r="Y16" s="12" t="s">
        <v>0</v>
      </c>
      <c r="Z16" s="12" t="s">
        <v>0</v>
      </c>
      <c r="AA16" s="12" t="s">
        <v>0</v>
      </c>
      <c r="AB16" s="12" t="s">
        <v>0</v>
      </c>
      <c r="AC16" s="93"/>
      <c r="AD16" s="12" t="s">
        <v>102</v>
      </c>
      <c r="AE16" s="17">
        <v>450</v>
      </c>
      <c r="AF16" s="17">
        <f>525.108+0</f>
        <v>525.10799999999995</v>
      </c>
      <c r="AG16" s="17">
        <v>0</v>
      </c>
      <c r="AH16" s="17">
        <v>0</v>
      </c>
      <c r="AI16" s="17">
        <v>0</v>
      </c>
      <c r="AJ16" s="17">
        <v>0</v>
      </c>
      <c r="AK16" s="14">
        <f t="shared" si="10"/>
        <v>450</v>
      </c>
      <c r="AL16" s="14">
        <f t="shared" si="10"/>
        <v>525.10799999999995</v>
      </c>
      <c r="AM16" s="14">
        <v>0</v>
      </c>
      <c r="AN16" s="14">
        <f t="shared" si="10"/>
        <v>0</v>
      </c>
      <c r="AO16" s="14">
        <f t="shared" si="3"/>
        <v>0</v>
      </c>
      <c r="AP16" s="14">
        <f t="shared" si="3"/>
        <v>0</v>
      </c>
      <c r="AQ16" s="14">
        <f t="shared" si="8"/>
        <v>525.10799999999995</v>
      </c>
      <c r="AR16" s="14">
        <f t="shared" si="8"/>
        <v>0</v>
      </c>
      <c r="AS16" s="14">
        <f t="shared" si="8"/>
        <v>0</v>
      </c>
      <c r="AT16" s="14">
        <f t="shared" si="9"/>
        <v>525.10799999999995</v>
      </c>
      <c r="AU16" s="14">
        <f t="shared" si="9"/>
        <v>0</v>
      </c>
      <c r="AV16" s="14">
        <f t="shared" si="9"/>
        <v>0</v>
      </c>
      <c r="AW16" s="15" t="s">
        <v>94</v>
      </c>
      <c r="AX16" s="99" t="s">
        <v>103</v>
      </c>
      <c r="AY16" s="90"/>
      <c r="AZ16" s="90"/>
    </row>
    <row r="17" spans="1:51" ht="252.75" customHeight="1" x14ac:dyDescent="0.3">
      <c r="A17" s="18" t="s">
        <v>104</v>
      </c>
      <c r="B17" s="19">
        <v>5008</v>
      </c>
      <c r="C17" s="20" t="s">
        <v>105</v>
      </c>
      <c r="D17" s="19" t="s">
        <v>106</v>
      </c>
      <c r="E17" s="19" t="s">
        <v>107</v>
      </c>
      <c r="F17" s="19" t="s">
        <v>0</v>
      </c>
      <c r="G17" s="19" t="s">
        <v>0</v>
      </c>
      <c r="H17" s="19" t="s">
        <v>0</v>
      </c>
      <c r="I17" s="19" t="s">
        <v>0</v>
      </c>
      <c r="J17" s="19" t="s">
        <v>0</v>
      </c>
      <c r="K17" s="19" t="s">
        <v>0</v>
      </c>
      <c r="L17" s="19" t="s">
        <v>0</v>
      </c>
      <c r="M17" s="19" t="s">
        <v>0</v>
      </c>
      <c r="N17" s="19" t="s">
        <v>0</v>
      </c>
      <c r="O17" s="19" t="s">
        <v>0</v>
      </c>
      <c r="P17" s="19" t="s">
        <v>0</v>
      </c>
      <c r="Q17" s="19" t="s">
        <v>0</v>
      </c>
      <c r="R17" s="19" t="s">
        <v>0</v>
      </c>
      <c r="S17" s="19" t="s">
        <v>0</v>
      </c>
      <c r="T17" s="19" t="s">
        <v>0</v>
      </c>
      <c r="U17" s="19" t="s">
        <v>0</v>
      </c>
      <c r="V17" s="19" t="s">
        <v>0</v>
      </c>
      <c r="W17" s="21" t="s">
        <v>0</v>
      </c>
      <c r="X17" s="19" t="s">
        <v>0</v>
      </c>
      <c r="Y17" s="19" t="s">
        <v>0</v>
      </c>
      <c r="Z17" s="19" t="s">
        <v>0</v>
      </c>
      <c r="AA17" s="19" t="s">
        <v>0</v>
      </c>
      <c r="AB17" s="19" t="s">
        <v>0</v>
      </c>
      <c r="AC17" s="19" t="s">
        <v>39</v>
      </c>
      <c r="AD17" s="19" t="s">
        <v>108</v>
      </c>
      <c r="AE17" s="22">
        <f>17938.98-70</f>
        <v>17868.98</v>
      </c>
      <c r="AF17" s="22">
        <f>15761.91-264.24</f>
        <v>15497.67</v>
      </c>
      <c r="AG17" s="22">
        <f>13601.779-122</f>
        <v>13479.779</v>
      </c>
      <c r="AH17" s="22">
        <f>12279.126-76</f>
        <v>12203.126</v>
      </c>
      <c r="AI17" s="22">
        <f>11974.917-76</f>
        <v>11898.916999999999</v>
      </c>
      <c r="AJ17" s="22">
        <f>11974.917-76</f>
        <v>11898.916999999999</v>
      </c>
      <c r="AK17" s="14">
        <f t="shared" si="10"/>
        <v>17868.98</v>
      </c>
      <c r="AL17" s="14">
        <f t="shared" si="10"/>
        <v>15497.67</v>
      </c>
      <c r="AM17" s="14">
        <f t="shared" si="10"/>
        <v>13479.779</v>
      </c>
      <c r="AN17" s="14">
        <f t="shared" si="10"/>
        <v>12203.126</v>
      </c>
      <c r="AO17" s="14">
        <f t="shared" si="3"/>
        <v>11898.916999999999</v>
      </c>
      <c r="AP17" s="14">
        <f t="shared" si="3"/>
        <v>11898.916999999999</v>
      </c>
      <c r="AQ17" s="14">
        <f t="shared" si="8"/>
        <v>15497.67</v>
      </c>
      <c r="AR17" s="14">
        <f t="shared" si="8"/>
        <v>13479.779</v>
      </c>
      <c r="AS17" s="14">
        <f t="shared" si="8"/>
        <v>12203.126</v>
      </c>
      <c r="AT17" s="14">
        <f t="shared" si="9"/>
        <v>15497.67</v>
      </c>
      <c r="AU17" s="14">
        <f t="shared" si="9"/>
        <v>13479.779</v>
      </c>
      <c r="AV17" s="14">
        <f t="shared" si="9"/>
        <v>12203.126</v>
      </c>
      <c r="AW17" s="23" t="s">
        <v>94</v>
      </c>
    </row>
    <row r="18" spans="1:51" ht="204" x14ac:dyDescent="0.3">
      <c r="A18" s="24" t="s">
        <v>109</v>
      </c>
      <c r="B18" s="25">
        <v>5009</v>
      </c>
      <c r="C18" s="26" t="s">
        <v>110</v>
      </c>
      <c r="D18" s="25" t="s">
        <v>111</v>
      </c>
      <c r="E18" s="25" t="s">
        <v>112</v>
      </c>
      <c r="F18" s="25" t="s">
        <v>0</v>
      </c>
      <c r="G18" s="25" t="s">
        <v>0</v>
      </c>
      <c r="H18" s="25" t="s">
        <v>0</v>
      </c>
      <c r="I18" s="25" t="s">
        <v>0</v>
      </c>
      <c r="J18" s="25" t="s">
        <v>0</v>
      </c>
      <c r="K18" s="25" t="s">
        <v>0</v>
      </c>
      <c r="L18" s="25" t="s">
        <v>0</v>
      </c>
      <c r="M18" s="25" t="s">
        <v>0</v>
      </c>
      <c r="N18" s="25" t="s">
        <v>0</v>
      </c>
      <c r="O18" s="25" t="s">
        <v>0</v>
      </c>
      <c r="P18" s="25" t="s">
        <v>0</v>
      </c>
      <c r="Q18" s="25" t="s">
        <v>0</v>
      </c>
      <c r="R18" s="25" t="s">
        <v>0</v>
      </c>
      <c r="S18" s="25" t="s">
        <v>0</v>
      </c>
      <c r="T18" s="25" t="s">
        <v>0</v>
      </c>
      <c r="U18" s="25" t="s">
        <v>0</v>
      </c>
      <c r="V18" s="25" t="s">
        <v>0</v>
      </c>
      <c r="W18" s="27" t="s">
        <v>113</v>
      </c>
      <c r="X18" s="25" t="s">
        <v>114</v>
      </c>
      <c r="Y18" s="25" t="s">
        <v>115</v>
      </c>
      <c r="Z18" s="25" t="s">
        <v>0</v>
      </c>
      <c r="AA18" s="25" t="s">
        <v>0</v>
      </c>
      <c r="AB18" s="25" t="s">
        <v>0</v>
      </c>
      <c r="AC18" s="25" t="s">
        <v>52</v>
      </c>
      <c r="AD18" s="25" t="s">
        <v>116</v>
      </c>
      <c r="AE18" s="28">
        <v>130</v>
      </c>
      <c r="AF18" s="28">
        <v>130</v>
      </c>
      <c r="AG18" s="28">
        <v>0</v>
      </c>
      <c r="AH18" s="28">
        <v>0</v>
      </c>
      <c r="AI18" s="28">
        <v>0</v>
      </c>
      <c r="AJ18" s="28">
        <v>0</v>
      </c>
      <c r="AK18" s="14">
        <f t="shared" si="10"/>
        <v>130</v>
      </c>
      <c r="AL18" s="14">
        <f t="shared" si="10"/>
        <v>130</v>
      </c>
      <c r="AM18" s="14">
        <f t="shared" si="10"/>
        <v>0</v>
      </c>
      <c r="AN18" s="14">
        <f t="shared" si="10"/>
        <v>0</v>
      </c>
      <c r="AO18" s="14">
        <f t="shared" si="3"/>
        <v>0</v>
      </c>
      <c r="AP18" s="14">
        <f t="shared" si="3"/>
        <v>0</v>
      </c>
      <c r="AQ18" s="14">
        <f t="shared" si="8"/>
        <v>130</v>
      </c>
      <c r="AR18" s="14">
        <f t="shared" si="8"/>
        <v>0</v>
      </c>
      <c r="AS18" s="14">
        <f t="shared" si="8"/>
        <v>0</v>
      </c>
      <c r="AT18" s="14">
        <f t="shared" si="9"/>
        <v>130</v>
      </c>
      <c r="AU18" s="14">
        <f t="shared" si="9"/>
        <v>0</v>
      </c>
      <c r="AV18" s="14">
        <f t="shared" si="9"/>
        <v>0</v>
      </c>
      <c r="AW18" s="29" t="s">
        <v>94</v>
      </c>
    </row>
    <row r="19" spans="1:51" ht="180" x14ac:dyDescent="0.3">
      <c r="A19" s="11" t="s">
        <v>117</v>
      </c>
      <c r="B19" s="12">
        <v>5019</v>
      </c>
      <c r="C19" s="30" t="s">
        <v>118</v>
      </c>
      <c r="D19" s="12" t="s">
        <v>119</v>
      </c>
      <c r="E19" s="12" t="s">
        <v>120</v>
      </c>
      <c r="F19" s="12" t="s">
        <v>0</v>
      </c>
      <c r="G19" s="12" t="s">
        <v>0</v>
      </c>
      <c r="H19" s="12" t="s">
        <v>0</v>
      </c>
      <c r="I19" s="12" t="s">
        <v>0</v>
      </c>
      <c r="J19" s="12" t="s">
        <v>0</v>
      </c>
      <c r="K19" s="12" t="s">
        <v>0</v>
      </c>
      <c r="L19" s="12" t="s">
        <v>0</v>
      </c>
      <c r="M19" s="12" t="s">
        <v>0</v>
      </c>
      <c r="N19" s="12" t="s">
        <v>0</v>
      </c>
      <c r="O19" s="12" t="s">
        <v>0</v>
      </c>
      <c r="P19" s="12" t="s">
        <v>0</v>
      </c>
      <c r="Q19" s="12" t="s">
        <v>0</v>
      </c>
      <c r="R19" s="12" t="s">
        <v>0</v>
      </c>
      <c r="S19" s="12" t="s">
        <v>0</v>
      </c>
      <c r="T19" s="12" t="s">
        <v>0</v>
      </c>
      <c r="U19" s="12" t="s">
        <v>0</v>
      </c>
      <c r="V19" s="12" t="s">
        <v>0</v>
      </c>
      <c r="W19" s="13" t="s">
        <v>0</v>
      </c>
      <c r="X19" s="12" t="s">
        <v>0</v>
      </c>
      <c r="Y19" s="12" t="s">
        <v>0</v>
      </c>
      <c r="Z19" s="12" t="s">
        <v>0</v>
      </c>
      <c r="AA19" s="12" t="s">
        <v>0</v>
      </c>
      <c r="AB19" s="12" t="s">
        <v>0</v>
      </c>
      <c r="AC19" s="12" t="s">
        <v>57</v>
      </c>
      <c r="AD19" s="12" t="s">
        <v>100</v>
      </c>
      <c r="AE19" s="14">
        <v>700</v>
      </c>
      <c r="AF19" s="14">
        <v>0</v>
      </c>
      <c r="AG19" s="14">
        <v>700</v>
      </c>
      <c r="AH19" s="14">
        <v>700</v>
      </c>
      <c r="AI19" s="14">
        <v>700</v>
      </c>
      <c r="AJ19" s="14">
        <v>700</v>
      </c>
      <c r="AK19" s="14">
        <f t="shared" si="10"/>
        <v>700</v>
      </c>
      <c r="AL19" s="14">
        <f t="shared" si="10"/>
        <v>0</v>
      </c>
      <c r="AM19" s="14">
        <f t="shared" si="10"/>
        <v>700</v>
      </c>
      <c r="AN19" s="14">
        <f t="shared" si="10"/>
        <v>700</v>
      </c>
      <c r="AO19" s="14">
        <f t="shared" si="3"/>
        <v>700</v>
      </c>
      <c r="AP19" s="14">
        <f t="shared" si="3"/>
        <v>700</v>
      </c>
      <c r="AQ19" s="14">
        <f t="shared" si="8"/>
        <v>0</v>
      </c>
      <c r="AR19" s="14">
        <f t="shared" si="8"/>
        <v>700</v>
      </c>
      <c r="AS19" s="14">
        <f t="shared" si="8"/>
        <v>700</v>
      </c>
      <c r="AT19" s="14">
        <f t="shared" si="9"/>
        <v>0</v>
      </c>
      <c r="AU19" s="14">
        <f t="shared" si="9"/>
        <v>700</v>
      </c>
      <c r="AV19" s="14">
        <f t="shared" si="9"/>
        <v>700</v>
      </c>
      <c r="AW19" s="29" t="s">
        <v>94</v>
      </c>
      <c r="AX19" s="1" t="s">
        <v>121</v>
      </c>
    </row>
    <row r="20" spans="1:51" ht="30.6" x14ac:dyDescent="0.3">
      <c r="A20" s="84" t="s">
        <v>122</v>
      </c>
      <c r="B20" s="78">
        <v>5021</v>
      </c>
      <c r="C20" s="94" t="s">
        <v>123</v>
      </c>
      <c r="D20" s="78" t="s">
        <v>124</v>
      </c>
      <c r="E20" s="78" t="s">
        <v>125</v>
      </c>
      <c r="F20" s="78" t="s">
        <v>0</v>
      </c>
      <c r="G20" s="78" t="s">
        <v>0</v>
      </c>
      <c r="H20" s="78" t="s">
        <v>0</v>
      </c>
      <c r="I20" s="78" t="s">
        <v>0</v>
      </c>
      <c r="J20" s="78" t="s">
        <v>0</v>
      </c>
      <c r="K20" s="78" t="s">
        <v>0</v>
      </c>
      <c r="L20" s="78" t="s">
        <v>0</v>
      </c>
      <c r="M20" s="78" t="s">
        <v>0</v>
      </c>
      <c r="N20" s="78" t="s">
        <v>0</v>
      </c>
      <c r="O20" s="78" t="s">
        <v>0</v>
      </c>
      <c r="P20" s="78" t="s">
        <v>0</v>
      </c>
      <c r="Q20" s="78" t="s">
        <v>0</v>
      </c>
      <c r="R20" s="78" t="s">
        <v>0</v>
      </c>
      <c r="S20" s="78" t="s">
        <v>0</v>
      </c>
      <c r="T20" s="78" t="s">
        <v>0</v>
      </c>
      <c r="U20" s="78" t="s">
        <v>0</v>
      </c>
      <c r="V20" s="78" t="s">
        <v>0</v>
      </c>
      <c r="W20" s="82" t="s">
        <v>0</v>
      </c>
      <c r="X20" s="78" t="s">
        <v>0</v>
      </c>
      <c r="Y20" s="78" t="s">
        <v>0</v>
      </c>
      <c r="Z20" s="78" t="s">
        <v>0</v>
      </c>
      <c r="AA20" s="78" t="s">
        <v>0</v>
      </c>
      <c r="AB20" s="78" t="s">
        <v>0</v>
      </c>
      <c r="AC20" s="78" t="s">
        <v>42</v>
      </c>
      <c r="AD20" s="12" t="s">
        <v>126</v>
      </c>
      <c r="AE20" s="14">
        <v>350</v>
      </c>
      <c r="AF20" s="14">
        <v>455.185</v>
      </c>
      <c r="AG20" s="14">
        <v>350</v>
      </c>
      <c r="AH20" s="14">
        <v>350</v>
      </c>
      <c r="AI20" s="14">
        <v>350</v>
      </c>
      <c r="AJ20" s="14">
        <v>350</v>
      </c>
      <c r="AK20" s="14">
        <f t="shared" si="10"/>
        <v>350</v>
      </c>
      <c r="AL20" s="14">
        <f t="shared" si="10"/>
        <v>455.185</v>
      </c>
      <c r="AM20" s="14">
        <f t="shared" si="10"/>
        <v>350</v>
      </c>
      <c r="AN20" s="14">
        <f t="shared" si="10"/>
        <v>350</v>
      </c>
      <c r="AO20" s="14">
        <f t="shared" si="3"/>
        <v>350</v>
      </c>
      <c r="AP20" s="14">
        <f t="shared" si="3"/>
        <v>350</v>
      </c>
      <c r="AQ20" s="14">
        <f t="shared" si="8"/>
        <v>455.185</v>
      </c>
      <c r="AR20" s="14">
        <f t="shared" si="8"/>
        <v>350</v>
      </c>
      <c r="AS20" s="14">
        <f t="shared" si="8"/>
        <v>350</v>
      </c>
      <c r="AT20" s="14">
        <f t="shared" si="9"/>
        <v>455.185</v>
      </c>
      <c r="AU20" s="14">
        <f t="shared" si="9"/>
        <v>350</v>
      </c>
      <c r="AV20" s="14">
        <f t="shared" si="9"/>
        <v>350</v>
      </c>
      <c r="AW20" s="15" t="s">
        <v>94</v>
      </c>
    </row>
    <row r="21" spans="1:51" ht="153" customHeight="1" x14ac:dyDescent="0.3">
      <c r="A21" s="85"/>
      <c r="B21" s="79"/>
      <c r="C21" s="87"/>
      <c r="D21" s="79"/>
      <c r="E21" s="79"/>
      <c r="F21" s="79"/>
      <c r="G21" s="79"/>
      <c r="H21" s="79"/>
      <c r="I21" s="79"/>
      <c r="J21" s="79"/>
      <c r="K21" s="79"/>
      <c r="L21" s="79"/>
      <c r="M21" s="79"/>
      <c r="N21" s="79"/>
      <c r="O21" s="79"/>
      <c r="P21" s="79"/>
      <c r="Q21" s="79"/>
      <c r="R21" s="79"/>
      <c r="S21" s="79"/>
      <c r="T21" s="79"/>
      <c r="U21" s="79"/>
      <c r="V21" s="79"/>
      <c r="W21" s="83"/>
      <c r="X21" s="79"/>
      <c r="Y21" s="79"/>
      <c r="Z21" s="79"/>
      <c r="AA21" s="79"/>
      <c r="AB21" s="79"/>
      <c r="AC21" s="79"/>
      <c r="AD21" s="31" t="s">
        <v>127</v>
      </c>
      <c r="AE21" s="32">
        <v>121.5</v>
      </c>
      <c r="AF21" s="32">
        <v>121.5</v>
      </c>
      <c r="AG21" s="32">
        <v>123.5</v>
      </c>
      <c r="AH21" s="32">
        <v>123.5</v>
      </c>
      <c r="AI21" s="32">
        <v>123.5</v>
      </c>
      <c r="AJ21" s="32">
        <v>123.5</v>
      </c>
      <c r="AK21" s="14">
        <f t="shared" si="10"/>
        <v>121.5</v>
      </c>
      <c r="AL21" s="14">
        <f t="shared" si="10"/>
        <v>121.5</v>
      </c>
      <c r="AM21" s="14">
        <f t="shared" si="10"/>
        <v>123.5</v>
      </c>
      <c r="AN21" s="14">
        <f t="shared" si="10"/>
        <v>123.5</v>
      </c>
      <c r="AO21" s="14">
        <f t="shared" si="3"/>
        <v>123.5</v>
      </c>
      <c r="AP21" s="14">
        <f t="shared" si="3"/>
        <v>123.5</v>
      </c>
      <c r="AQ21" s="14">
        <f t="shared" si="8"/>
        <v>121.5</v>
      </c>
      <c r="AR21" s="14">
        <f t="shared" si="8"/>
        <v>123.5</v>
      </c>
      <c r="AS21" s="14">
        <f t="shared" si="8"/>
        <v>123.5</v>
      </c>
      <c r="AT21" s="14">
        <f t="shared" si="9"/>
        <v>121.5</v>
      </c>
      <c r="AU21" s="14">
        <f t="shared" si="9"/>
        <v>123.5</v>
      </c>
      <c r="AV21" s="14">
        <f t="shared" si="9"/>
        <v>123.5</v>
      </c>
      <c r="AW21" s="33" t="s">
        <v>94</v>
      </c>
    </row>
    <row r="22" spans="1:51" ht="129.75" customHeight="1" x14ac:dyDescent="0.3">
      <c r="A22" s="24" t="s">
        <v>128</v>
      </c>
      <c r="B22" s="25">
        <v>5024</v>
      </c>
      <c r="C22" s="26" t="s">
        <v>129</v>
      </c>
      <c r="D22" s="25" t="s">
        <v>130</v>
      </c>
      <c r="E22" s="25" t="s">
        <v>131</v>
      </c>
      <c r="F22" s="25" t="s">
        <v>0</v>
      </c>
      <c r="G22" s="25" t="s">
        <v>0</v>
      </c>
      <c r="H22" s="25" t="s">
        <v>0</v>
      </c>
      <c r="I22" s="25" t="s">
        <v>0</v>
      </c>
      <c r="J22" s="25" t="s">
        <v>0</v>
      </c>
      <c r="K22" s="25" t="s">
        <v>0</v>
      </c>
      <c r="L22" s="25" t="s">
        <v>0</v>
      </c>
      <c r="M22" s="25" t="s">
        <v>0</v>
      </c>
      <c r="N22" s="25" t="s">
        <v>0</v>
      </c>
      <c r="O22" s="25" t="s">
        <v>0</v>
      </c>
      <c r="P22" s="25" t="s">
        <v>0</v>
      </c>
      <c r="Q22" s="25" t="s">
        <v>0</v>
      </c>
      <c r="R22" s="25" t="s">
        <v>0</v>
      </c>
      <c r="S22" s="25" t="s">
        <v>0</v>
      </c>
      <c r="T22" s="25" t="s">
        <v>0</v>
      </c>
      <c r="U22" s="25" t="s">
        <v>0</v>
      </c>
      <c r="V22" s="25" t="s">
        <v>0</v>
      </c>
      <c r="W22" s="27" t="s">
        <v>0</v>
      </c>
      <c r="X22" s="25" t="s">
        <v>0</v>
      </c>
      <c r="Y22" s="25" t="s">
        <v>0</v>
      </c>
      <c r="Z22" s="25" t="s">
        <v>0</v>
      </c>
      <c r="AA22" s="25" t="s">
        <v>0</v>
      </c>
      <c r="AB22" s="25" t="s">
        <v>0</v>
      </c>
      <c r="AC22" s="25" t="s">
        <v>46</v>
      </c>
      <c r="AD22" s="25" t="s">
        <v>132</v>
      </c>
      <c r="AE22" s="28">
        <v>320</v>
      </c>
      <c r="AF22" s="28">
        <v>320</v>
      </c>
      <c r="AG22" s="28">
        <f>280+60</f>
        <v>340</v>
      </c>
      <c r="AH22" s="28">
        <v>360</v>
      </c>
      <c r="AI22" s="28">
        <v>380</v>
      </c>
      <c r="AJ22" s="28">
        <v>380</v>
      </c>
      <c r="AK22" s="14">
        <f t="shared" si="10"/>
        <v>320</v>
      </c>
      <c r="AL22" s="14">
        <f t="shared" si="10"/>
        <v>320</v>
      </c>
      <c r="AM22" s="14">
        <f t="shared" si="10"/>
        <v>340</v>
      </c>
      <c r="AN22" s="14">
        <f t="shared" si="10"/>
        <v>360</v>
      </c>
      <c r="AO22" s="14">
        <f t="shared" si="3"/>
        <v>380</v>
      </c>
      <c r="AP22" s="14">
        <f t="shared" si="3"/>
        <v>380</v>
      </c>
      <c r="AQ22" s="14">
        <f t="shared" si="8"/>
        <v>320</v>
      </c>
      <c r="AR22" s="14">
        <f t="shared" si="8"/>
        <v>340</v>
      </c>
      <c r="AS22" s="14">
        <f t="shared" si="8"/>
        <v>360</v>
      </c>
      <c r="AT22" s="14">
        <f t="shared" si="9"/>
        <v>320</v>
      </c>
      <c r="AU22" s="14">
        <f t="shared" si="9"/>
        <v>340</v>
      </c>
      <c r="AV22" s="14">
        <f t="shared" si="9"/>
        <v>360</v>
      </c>
      <c r="AW22" s="29" t="s">
        <v>94</v>
      </c>
    </row>
    <row r="23" spans="1:51" ht="152.25" customHeight="1" x14ac:dyDescent="0.3">
      <c r="A23" s="18" t="s">
        <v>133</v>
      </c>
      <c r="B23" s="19">
        <v>5030</v>
      </c>
      <c r="C23" s="21" t="s">
        <v>134</v>
      </c>
      <c r="D23" s="19" t="s">
        <v>135</v>
      </c>
      <c r="E23" s="19" t="s">
        <v>136</v>
      </c>
      <c r="F23" s="19" t="s">
        <v>0</v>
      </c>
      <c r="G23" s="19" t="s">
        <v>0</v>
      </c>
      <c r="H23" s="19" t="s">
        <v>0</v>
      </c>
      <c r="I23" s="19" t="s">
        <v>0</v>
      </c>
      <c r="J23" s="19" t="s">
        <v>0</v>
      </c>
      <c r="K23" s="19" t="s">
        <v>0</v>
      </c>
      <c r="L23" s="19" t="s">
        <v>0</v>
      </c>
      <c r="M23" s="19" t="s">
        <v>0</v>
      </c>
      <c r="N23" s="19" t="s">
        <v>0</v>
      </c>
      <c r="O23" s="19" t="s">
        <v>0</v>
      </c>
      <c r="P23" s="19" t="s">
        <v>0</v>
      </c>
      <c r="Q23" s="19" t="s">
        <v>0</v>
      </c>
      <c r="R23" s="19" t="s">
        <v>0</v>
      </c>
      <c r="S23" s="19" t="s">
        <v>0</v>
      </c>
      <c r="T23" s="19" t="s">
        <v>0</v>
      </c>
      <c r="U23" s="19" t="s">
        <v>0</v>
      </c>
      <c r="V23" s="19" t="s">
        <v>0</v>
      </c>
      <c r="W23" s="21" t="s">
        <v>0</v>
      </c>
      <c r="X23" s="19" t="s">
        <v>0</v>
      </c>
      <c r="Y23" s="19" t="s">
        <v>0</v>
      </c>
      <c r="Z23" s="19" t="s">
        <v>0</v>
      </c>
      <c r="AA23" s="19" t="s">
        <v>0</v>
      </c>
      <c r="AB23" s="19" t="s">
        <v>0</v>
      </c>
      <c r="AC23" s="19" t="s">
        <v>47</v>
      </c>
      <c r="AD23" s="19" t="s">
        <v>137</v>
      </c>
      <c r="AE23" s="22">
        <f>2508.6+1159.07+300+400+1100+102.73+97.27</f>
        <v>5667.67</v>
      </c>
      <c r="AF23" s="22">
        <f>23.45+2373.7+902.253+354.547+150+1697.5+1756.944+3242.755+120+0+37.63+314.962+335+360+2640+1.76+3.24+595.295+118.96</f>
        <v>15027.995999999999</v>
      </c>
      <c r="AG23" s="22">
        <f>2623.2+1538+300+200+103.3+81.8+3107.4+9895.95+1113+9.9+1.11+91+1286.225</f>
        <v>20350.885000000002</v>
      </c>
      <c r="AH23" s="22">
        <f>2672+1570.255+0+0+0+85.1+0+0</f>
        <v>4327.3550000000005</v>
      </c>
      <c r="AI23" s="22">
        <f>2721.8+1603.23+0+0+0+88.5+0+0</f>
        <v>4413.5300000000007</v>
      </c>
      <c r="AJ23" s="22">
        <f>2721.8+1603.23+0+0+0+88.5+0+0</f>
        <v>4413.5300000000007</v>
      </c>
      <c r="AK23" s="14">
        <f t="shared" si="10"/>
        <v>5667.67</v>
      </c>
      <c r="AL23" s="14">
        <f t="shared" si="10"/>
        <v>15027.995999999999</v>
      </c>
      <c r="AM23" s="14">
        <f t="shared" si="10"/>
        <v>20350.885000000002</v>
      </c>
      <c r="AN23" s="14">
        <f t="shared" si="10"/>
        <v>4327.3550000000005</v>
      </c>
      <c r="AO23" s="14">
        <f t="shared" si="3"/>
        <v>4413.5300000000007</v>
      </c>
      <c r="AP23" s="14">
        <f t="shared" si="3"/>
        <v>4413.5300000000007</v>
      </c>
      <c r="AQ23" s="14">
        <f t="shared" si="8"/>
        <v>15027.995999999999</v>
      </c>
      <c r="AR23" s="14">
        <f t="shared" si="8"/>
        <v>20350.885000000002</v>
      </c>
      <c r="AS23" s="14">
        <f t="shared" si="8"/>
        <v>4327.3550000000005</v>
      </c>
      <c r="AT23" s="14">
        <f t="shared" si="9"/>
        <v>15027.995999999999</v>
      </c>
      <c r="AU23" s="14">
        <f t="shared" si="9"/>
        <v>20350.885000000002</v>
      </c>
      <c r="AV23" s="14">
        <f t="shared" si="9"/>
        <v>4327.3550000000005</v>
      </c>
      <c r="AW23" s="23" t="s">
        <v>94</v>
      </c>
    </row>
    <row r="24" spans="1:51" ht="30.6" x14ac:dyDescent="0.3">
      <c r="A24" s="98" t="s">
        <v>138</v>
      </c>
      <c r="B24" s="93">
        <v>5033</v>
      </c>
      <c r="C24" s="97" t="s">
        <v>134</v>
      </c>
      <c r="D24" s="93" t="s">
        <v>135</v>
      </c>
      <c r="E24" s="93" t="s">
        <v>136</v>
      </c>
      <c r="F24" s="93" t="s">
        <v>0</v>
      </c>
      <c r="G24" s="93" t="s">
        <v>0</v>
      </c>
      <c r="H24" s="93" t="s">
        <v>0</v>
      </c>
      <c r="I24" s="93" t="s">
        <v>0</v>
      </c>
      <c r="J24" s="93" t="s">
        <v>0</v>
      </c>
      <c r="K24" s="93" t="s">
        <v>0</v>
      </c>
      <c r="L24" s="93" t="s">
        <v>0</v>
      </c>
      <c r="M24" s="93" t="s">
        <v>0</v>
      </c>
      <c r="N24" s="93" t="s">
        <v>0</v>
      </c>
      <c r="O24" s="93" t="s">
        <v>0</v>
      </c>
      <c r="P24" s="93" t="s">
        <v>0</v>
      </c>
      <c r="Q24" s="93" t="s">
        <v>0</v>
      </c>
      <c r="R24" s="93" t="s">
        <v>0</v>
      </c>
      <c r="S24" s="93" t="s">
        <v>0</v>
      </c>
      <c r="T24" s="93" t="s">
        <v>0</v>
      </c>
      <c r="U24" s="93" t="s">
        <v>0</v>
      </c>
      <c r="V24" s="93" t="s">
        <v>0</v>
      </c>
      <c r="W24" s="97" t="s">
        <v>0</v>
      </c>
      <c r="X24" s="93" t="s">
        <v>0</v>
      </c>
      <c r="Y24" s="93" t="s">
        <v>0</v>
      </c>
      <c r="Z24" s="93" t="s">
        <v>0</v>
      </c>
      <c r="AA24" s="93" t="s">
        <v>0</v>
      </c>
      <c r="AB24" s="93" t="s">
        <v>0</v>
      </c>
      <c r="AC24" s="93" t="s">
        <v>54</v>
      </c>
      <c r="AD24" s="25" t="s">
        <v>139</v>
      </c>
      <c r="AE24" s="28">
        <v>70</v>
      </c>
      <c r="AF24" s="28">
        <v>264.24</v>
      </c>
      <c r="AG24" s="28">
        <v>122</v>
      </c>
      <c r="AH24" s="28">
        <v>76</v>
      </c>
      <c r="AI24" s="28">
        <v>76</v>
      </c>
      <c r="AJ24" s="28">
        <v>76</v>
      </c>
      <c r="AK24" s="14">
        <f t="shared" si="10"/>
        <v>70</v>
      </c>
      <c r="AL24" s="14">
        <f t="shared" si="10"/>
        <v>264.24</v>
      </c>
      <c r="AM24" s="14">
        <f t="shared" si="10"/>
        <v>122</v>
      </c>
      <c r="AN24" s="14">
        <f t="shared" si="10"/>
        <v>76</v>
      </c>
      <c r="AO24" s="14">
        <f t="shared" si="3"/>
        <v>76</v>
      </c>
      <c r="AP24" s="14">
        <f t="shared" si="3"/>
        <v>76</v>
      </c>
      <c r="AQ24" s="14">
        <f t="shared" si="8"/>
        <v>264.24</v>
      </c>
      <c r="AR24" s="14">
        <f t="shared" si="8"/>
        <v>122</v>
      </c>
      <c r="AS24" s="14">
        <f t="shared" si="8"/>
        <v>76</v>
      </c>
      <c r="AT24" s="14">
        <f t="shared" si="9"/>
        <v>264.24</v>
      </c>
      <c r="AU24" s="14">
        <f t="shared" si="9"/>
        <v>122</v>
      </c>
      <c r="AV24" s="14">
        <f t="shared" si="9"/>
        <v>76</v>
      </c>
      <c r="AW24" s="29" t="s">
        <v>94</v>
      </c>
    </row>
    <row r="25" spans="1:51" ht="380.25" customHeight="1" x14ac:dyDescent="0.3">
      <c r="A25" s="81"/>
      <c r="B25" s="79"/>
      <c r="C25" s="83"/>
      <c r="D25" s="79"/>
      <c r="E25" s="79"/>
      <c r="F25" s="79"/>
      <c r="G25" s="79"/>
      <c r="H25" s="79"/>
      <c r="I25" s="79"/>
      <c r="J25" s="79"/>
      <c r="K25" s="79"/>
      <c r="L25" s="79"/>
      <c r="M25" s="79"/>
      <c r="N25" s="79"/>
      <c r="O25" s="79"/>
      <c r="P25" s="79"/>
      <c r="Q25" s="79"/>
      <c r="R25" s="79"/>
      <c r="S25" s="79"/>
      <c r="T25" s="79"/>
      <c r="U25" s="79"/>
      <c r="V25" s="79"/>
      <c r="W25" s="83"/>
      <c r="X25" s="79"/>
      <c r="Y25" s="79"/>
      <c r="Z25" s="79"/>
      <c r="AA25" s="79"/>
      <c r="AB25" s="79"/>
      <c r="AC25" s="79"/>
      <c r="AD25" s="34" t="s">
        <v>102</v>
      </c>
      <c r="AE25" s="32">
        <v>0</v>
      </c>
      <c r="AF25" s="32">
        <v>0</v>
      </c>
      <c r="AG25" s="32">
        <v>0</v>
      </c>
      <c r="AH25" s="32">
        <v>0</v>
      </c>
      <c r="AI25" s="32">
        <v>0</v>
      </c>
      <c r="AJ25" s="32">
        <v>0</v>
      </c>
      <c r="AK25" s="14">
        <f t="shared" si="10"/>
        <v>0</v>
      </c>
      <c r="AL25" s="14">
        <f t="shared" si="10"/>
        <v>0</v>
      </c>
      <c r="AM25" s="14">
        <f t="shared" si="10"/>
        <v>0</v>
      </c>
      <c r="AN25" s="14">
        <f t="shared" si="10"/>
        <v>0</v>
      </c>
      <c r="AO25" s="14">
        <f t="shared" si="3"/>
        <v>0</v>
      </c>
      <c r="AP25" s="14">
        <f t="shared" si="3"/>
        <v>0</v>
      </c>
      <c r="AQ25" s="14">
        <f t="shared" si="8"/>
        <v>0</v>
      </c>
      <c r="AR25" s="14">
        <f t="shared" si="8"/>
        <v>0</v>
      </c>
      <c r="AS25" s="14">
        <f t="shared" si="8"/>
        <v>0</v>
      </c>
      <c r="AT25" s="14">
        <f t="shared" si="9"/>
        <v>0</v>
      </c>
      <c r="AU25" s="14">
        <f t="shared" si="9"/>
        <v>0</v>
      </c>
      <c r="AV25" s="14">
        <f t="shared" si="9"/>
        <v>0</v>
      </c>
      <c r="AW25" s="33" t="s">
        <v>94</v>
      </c>
    </row>
    <row r="26" spans="1:51" ht="72" customHeight="1" x14ac:dyDescent="0.3">
      <c r="A26" s="24" t="s">
        <v>140</v>
      </c>
      <c r="B26" s="25">
        <v>5046</v>
      </c>
      <c r="C26" s="26" t="s">
        <v>90</v>
      </c>
      <c r="D26" s="25" t="s">
        <v>141</v>
      </c>
      <c r="E26" s="25" t="s">
        <v>92</v>
      </c>
      <c r="F26" s="25" t="s">
        <v>0</v>
      </c>
      <c r="G26" s="25" t="s">
        <v>0</v>
      </c>
      <c r="H26" s="25" t="s">
        <v>0</v>
      </c>
      <c r="I26" s="25" t="s">
        <v>0</v>
      </c>
      <c r="J26" s="25" t="s">
        <v>0</v>
      </c>
      <c r="K26" s="25" t="s">
        <v>0</v>
      </c>
      <c r="L26" s="25" t="s">
        <v>0</v>
      </c>
      <c r="M26" s="25" t="s">
        <v>0</v>
      </c>
      <c r="N26" s="25" t="s">
        <v>0</v>
      </c>
      <c r="O26" s="25" t="s">
        <v>0</v>
      </c>
      <c r="P26" s="25" t="s">
        <v>0</v>
      </c>
      <c r="Q26" s="25" t="s">
        <v>0</v>
      </c>
      <c r="R26" s="25" t="s">
        <v>0</v>
      </c>
      <c r="S26" s="25" t="s">
        <v>0</v>
      </c>
      <c r="T26" s="25" t="s">
        <v>0</v>
      </c>
      <c r="U26" s="25" t="s">
        <v>0</v>
      </c>
      <c r="V26" s="25" t="s">
        <v>0</v>
      </c>
      <c r="W26" s="27" t="s">
        <v>0</v>
      </c>
      <c r="X26" s="25" t="s">
        <v>0</v>
      </c>
      <c r="Y26" s="25" t="s">
        <v>0</v>
      </c>
      <c r="Z26" s="25" t="s">
        <v>0</v>
      </c>
      <c r="AA26" s="25" t="s">
        <v>0</v>
      </c>
      <c r="AB26" s="25" t="s">
        <v>0</v>
      </c>
      <c r="AC26" s="25" t="s">
        <v>57</v>
      </c>
      <c r="AD26" s="25" t="s">
        <v>142</v>
      </c>
      <c r="AE26" s="28">
        <v>6.5</v>
      </c>
      <c r="AF26" s="28">
        <v>0.88</v>
      </c>
      <c r="AG26" s="28">
        <v>6.5</v>
      </c>
      <c r="AH26" s="28">
        <v>6.5</v>
      </c>
      <c r="AI26" s="28">
        <v>6.5</v>
      </c>
      <c r="AJ26" s="28">
        <v>6.5</v>
      </c>
      <c r="AK26" s="14">
        <f t="shared" si="10"/>
        <v>6.5</v>
      </c>
      <c r="AL26" s="14">
        <f t="shared" si="10"/>
        <v>0.88</v>
      </c>
      <c r="AM26" s="14">
        <f t="shared" si="10"/>
        <v>6.5</v>
      </c>
      <c r="AN26" s="14">
        <f t="shared" si="10"/>
        <v>6.5</v>
      </c>
      <c r="AO26" s="14">
        <f t="shared" si="3"/>
        <v>6.5</v>
      </c>
      <c r="AP26" s="14">
        <f t="shared" si="3"/>
        <v>6.5</v>
      </c>
      <c r="AQ26" s="14">
        <f t="shared" si="8"/>
        <v>0.88</v>
      </c>
      <c r="AR26" s="14">
        <f t="shared" si="8"/>
        <v>6.5</v>
      </c>
      <c r="AS26" s="14">
        <f t="shared" si="8"/>
        <v>6.5</v>
      </c>
      <c r="AT26" s="14">
        <f t="shared" si="9"/>
        <v>0.88</v>
      </c>
      <c r="AU26" s="14">
        <f t="shared" si="9"/>
        <v>6.5</v>
      </c>
      <c r="AV26" s="14">
        <f t="shared" si="9"/>
        <v>6.5</v>
      </c>
      <c r="AW26" s="29" t="s">
        <v>94</v>
      </c>
    </row>
    <row r="27" spans="1:51" s="42" customFormat="1" ht="71.400000000000006" x14ac:dyDescent="0.3">
      <c r="A27" s="35" t="s">
        <v>143</v>
      </c>
      <c r="B27" s="36">
        <v>5114</v>
      </c>
      <c r="C27" s="37" t="s">
        <v>90</v>
      </c>
      <c r="D27" s="36" t="s">
        <v>144</v>
      </c>
      <c r="E27" s="36" t="s">
        <v>92</v>
      </c>
      <c r="F27" s="36"/>
      <c r="G27" s="36"/>
      <c r="H27" s="36"/>
      <c r="I27" s="36"/>
      <c r="J27" s="36"/>
      <c r="K27" s="36"/>
      <c r="L27" s="36"/>
      <c r="M27" s="36"/>
      <c r="N27" s="36"/>
      <c r="O27" s="36"/>
      <c r="P27" s="36"/>
      <c r="Q27" s="36"/>
      <c r="R27" s="36"/>
      <c r="S27" s="36"/>
      <c r="T27" s="36"/>
      <c r="U27" s="36"/>
      <c r="V27" s="36"/>
      <c r="W27" s="38"/>
      <c r="X27" s="36"/>
      <c r="Y27" s="36"/>
      <c r="Z27" s="36"/>
      <c r="AA27" s="36"/>
      <c r="AB27" s="36"/>
      <c r="AC27" s="36">
        <v>23</v>
      </c>
      <c r="AD27" s="39" t="s">
        <v>145</v>
      </c>
      <c r="AE27" s="40">
        <v>0</v>
      </c>
      <c r="AF27" s="40"/>
      <c r="AG27" s="40">
        <v>37.979999999999997</v>
      </c>
      <c r="AH27" s="40">
        <v>0</v>
      </c>
      <c r="AI27" s="40">
        <v>0</v>
      </c>
      <c r="AJ27" s="40">
        <v>0</v>
      </c>
      <c r="AK27" s="14">
        <f t="shared" si="10"/>
        <v>0</v>
      </c>
      <c r="AL27" s="14">
        <f t="shared" si="10"/>
        <v>0</v>
      </c>
      <c r="AM27" s="14">
        <f t="shared" si="10"/>
        <v>37.979999999999997</v>
      </c>
      <c r="AN27" s="14">
        <f t="shared" si="10"/>
        <v>0</v>
      </c>
      <c r="AO27" s="14">
        <f t="shared" si="3"/>
        <v>0</v>
      </c>
      <c r="AP27" s="14">
        <f t="shared" si="3"/>
        <v>0</v>
      </c>
      <c r="AQ27" s="14">
        <f t="shared" si="8"/>
        <v>0</v>
      </c>
      <c r="AR27" s="14">
        <f t="shared" si="8"/>
        <v>37.979999999999997</v>
      </c>
      <c r="AS27" s="14">
        <f t="shared" si="8"/>
        <v>0</v>
      </c>
      <c r="AT27" s="14">
        <f t="shared" si="9"/>
        <v>0</v>
      </c>
      <c r="AU27" s="14">
        <f t="shared" si="9"/>
        <v>37.979999999999997</v>
      </c>
      <c r="AV27" s="14">
        <f t="shared" si="9"/>
        <v>0</v>
      </c>
      <c r="AW27" s="41"/>
    </row>
    <row r="28" spans="1:51" ht="180" x14ac:dyDescent="0.3">
      <c r="A28" s="43" t="s">
        <v>146</v>
      </c>
      <c r="B28" s="25">
        <v>5200</v>
      </c>
      <c r="C28" s="27" t="s">
        <v>86</v>
      </c>
      <c r="D28" s="25" t="s">
        <v>86</v>
      </c>
      <c r="E28" s="25" t="s">
        <v>86</v>
      </c>
      <c r="F28" s="25" t="s">
        <v>86</v>
      </c>
      <c r="G28" s="25" t="s">
        <v>86</v>
      </c>
      <c r="H28" s="25" t="s">
        <v>86</v>
      </c>
      <c r="I28" s="25" t="s">
        <v>86</v>
      </c>
      <c r="J28" s="25" t="s">
        <v>86</v>
      </c>
      <c r="K28" s="25" t="s">
        <v>86</v>
      </c>
      <c r="L28" s="25" t="s">
        <v>86</v>
      </c>
      <c r="M28" s="25" t="s">
        <v>86</v>
      </c>
      <c r="N28" s="25" t="s">
        <v>86</v>
      </c>
      <c r="O28" s="25" t="s">
        <v>86</v>
      </c>
      <c r="P28" s="25" t="s">
        <v>86</v>
      </c>
      <c r="Q28" s="25" t="s">
        <v>86</v>
      </c>
      <c r="R28" s="25" t="s">
        <v>86</v>
      </c>
      <c r="S28" s="25" t="s">
        <v>86</v>
      </c>
      <c r="T28" s="25" t="s">
        <v>86</v>
      </c>
      <c r="U28" s="25" t="s">
        <v>86</v>
      </c>
      <c r="V28" s="25" t="s">
        <v>86</v>
      </c>
      <c r="W28" s="27" t="s">
        <v>86</v>
      </c>
      <c r="X28" s="25" t="s">
        <v>86</v>
      </c>
      <c r="Y28" s="25" t="s">
        <v>86</v>
      </c>
      <c r="Z28" s="25" t="s">
        <v>86</v>
      </c>
      <c r="AA28" s="25" t="s">
        <v>86</v>
      </c>
      <c r="AB28" s="25" t="s">
        <v>86</v>
      </c>
      <c r="AC28" s="25" t="s">
        <v>86</v>
      </c>
      <c r="AD28" s="25" t="s">
        <v>86</v>
      </c>
      <c r="AE28" s="28">
        <f t="shared" ref="AE28:AJ28" si="11">AE29+AE30+AE31+AE32+AE33+AE34+AE35</f>
        <v>12633.68</v>
      </c>
      <c r="AF28" s="28">
        <f t="shared" si="11"/>
        <v>15059.258</v>
      </c>
      <c r="AG28" s="28">
        <f t="shared" si="11"/>
        <v>15953.11</v>
      </c>
      <c r="AH28" s="28">
        <f t="shared" si="11"/>
        <v>17484.135999999999</v>
      </c>
      <c r="AI28" s="28">
        <f t="shared" si="11"/>
        <v>17282.027000000002</v>
      </c>
      <c r="AJ28" s="28">
        <f t="shared" si="11"/>
        <v>17282.027000000002</v>
      </c>
      <c r="AK28" s="14">
        <f t="shared" si="10"/>
        <v>12633.68</v>
      </c>
      <c r="AL28" s="14">
        <f t="shared" si="10"/>
        <v>15059.258</v>
      </c>
      <c r="AM28" s="14">
        <f t="shared" si="10"/>
        <v>15953.11</v>
      </c>
      <c r="AN28" s="14">
        <f t="shared" si="10"/>
        <v>17484.135999999999</v>
      </c>
      <c r="AO28" s="14">
        <f t="shared" si="3"/>
        <v>17282.027000000002</v>
      </c>
      <c r="AP28" s="14">
        <f t="shared" si="3"/>
        <v>17282.027000000002</v>
      </c>
      <c r="AQ28" s="14">
        <f t="shared" ref="AQ28:AS57" si="12">AF28</f>
        <v>15059.258</v>
      </c>
      <c r="AR28" s="14">
        <f t="shared" si="12"/>
        <v>15953.11</v>
      </c>
      <c r="AS28" s="14">
        <f t="shared" si="12"/>
        <v>17484.135999999999</v>
      </c>
      <c r="AT28" s="14">
        <f t="shared" ref="AT28:AV57" si="13">AL28</f>
        <v>15059.258</v>
      </c>
      <c r="AU28" s="14">
        <f t="shared" si="13"/>
        <v>15953.11</v>
      </c>
      <c r="AV28" s="14">
        <f t="shared" si="13"/>
        <v>17484.135999999999</v>
      </c>
      <c r="AW28" s="29" t="s">
        <v>86</v>
      </c>
    </row>
    <row r="29" spans="1:51" ht="30.6" x14ac:dyDescent="0.3">
      <c r="A29" s="84" t="s">
        <v>147</v>
      </c>
      <c r="B29" s="12">
        <v>5201</v>
      </c>
      <c r="C29" s="94" t="s">
        <v>90</v>
      </c>
      <c r="D29" s="78" t="s">
        <v>148</v>
      </c>
      <c r="E29" s="78" t="s">
        <v>92</v>
      </c>
      <c r="F29" s="12" t="s">
        <v>0</v>
      </c>
      <c r="G29" s="12" t="s">
        <v>0</v>
      </c>
      <c r="H29" s="12" t="s">
        <v>0</v>
      </c>
      <c r="I29" s="12" t="s">
        <v>0</v>
      </c>
      <c r="J29" s="12" t="s">
        <v>0</v>
      </c>
      <c r="K29" s="12" t="s">
        <v>0</v>
      </c>
      <c r="L29" s="12" t="s">
        <v>0</v>
      </c>
      <c r="M29" s="12" t="s">
        <v>0</v>
      </c>
      <c r="N29" s="12" t="s">
        <v>0</v>
      </c>
      <c r="O29" s="12" t="s">
        <v>0</v>
      </c>
      <c r="P29" s="12" t="s">
        <v>0</v>
      </c>
      <c r="Q29" s="12" t="s">
        <v>0</v>
      </c>
      <c r="R29" s="12" t="s">
        <v>0</v>
      </c>
      <c r="S29" s="12" t="s">
        <v>0</v>
      </c>
      <c r="T29" s="12" t="s">
        <v>0</v>
      </c>
      <c r="U29" s="12" t="s">
        <v>0</v>
      </c>
      <c r="V29" s="12" t="s">
        <v>0</v>
      </c>
      <c r="W29" s="13" t="s">
        <v>0</v>
      </c>
      <c r="X29" s="12" t="s">
        <v>0</v>
      </c>
      <c r="Y29" s="12" t="s">
        <v>0</v>
      </c>
      <c r="Z29" s="12" t="s">
        <v>0</v>
      </c>
      <c r="AA29" s="12" t="s">
        <v>0</v>
      </c>
      <c r="AB29" s="12" t="s">
        <v>0</v>
      </c>
      <c r="AC29" s="78" t="s">
        <v>37</v>
      </c>
      <c r="AD29" s="12" t="s">
        <v>149</v>
      </c>
      <c r="AE29" s="14">
        <f>57.1+395.6+1.77</f>
        <v>454.47</v>
      </c>
      <c r="AF29" s="14">
        <f>111.126+320.475+3.534+1.232</f>
        <v>436.36700000000002</v>
      </c>
      <c r="AG29" s="14">
        <f>105.1+427.2+1.76</f>
        <v>534.05999999999995</v>
      </c>
      <c r="AH29" s="14">
        <f>60.3+441.9+1.767</f>
        <v>503.96699999999998</v>
      </c>
      <c r="AI29" s="14">
        <f>62.8+457.8+1.767</f>
        <v>522.36700000000008</v>
      </c>
      <c r="AJ29" s="14">
        <f>62.8+457.8+1.767</f>
        <v>522.36700000000008</v>
      </c>
      <c r="AK29" s="14">
        <f t="shared" si="10"/>
        <v>454.47</v>
      </c>
      <c r="AL29" s="14">
        <f t="shared" si="10"/>
        <v>436.36700000000002</v>
      </c>
      <c r="AM29" s="14">
        <f t="shared" si="10"/>
        <v>534.05999999999995</v>
      </c>
      <c r="AN29" s="14">
        <f t="shared" si="10"/>
        <v>503.96699999999998</v>
      </c>
      <c r="AO29" s="14">
        <f t="shared" si="3"/>
        <v>522.36700000000008</v>
      </c>
      <c r="AP29" s="14">
        <f t="shared" si="3"/>
        <v>522.36700000000008</v>
      </c>
      <c r="AQ29" s="14">
        <f t="shared" si="12"/>
        <v>436.36700000000002</v>
      </c>
      <c r="AR29" s="14">
        <f t="shared" si="12"/>
        <v>534.05999999999995</v>
      </c>
      <c r="AS29" s="14">
        <f t="shared" si="12"/>
        <v>503.96699999999998</v>
      </c>
      <c r="AT29" s="14">
        <f t="shared" si="13"/>
        <v>436.36700000000002</v>
      </c>
      <c r="AU29" s="14">
        <f t="shared" si="13"/>
        <v>534.05999999999995</v>
      </c>
      <c r="AV29" s="14">
        <f t="shared" si="13"/>
        <v>503.96699999999998</v>
      </c>
      <c r="AW29" s="15" t="s">
        <v>94</v>
      </c>
      <c r="AX29" s="1" t="s">
        <v>150</v>
      </c>
    </row>
    <row r="30" spans="1:51" ht="36" x14ac:dyDescent="0.3">
      <c r="A30" s="96"/>
      <c r="B30" s="25" t="s">
        <v>0</v>
      </c>
      <c r="C30" s="95"/>
      <c r="D30" s="93"/>
      <c r="E30" s="93"/>
      <c r="F30" s="25" t="s">
        <v>0</v>
      </c>
      <c r="G30" s="25" t="s">
        <v>0</v>
      </c>
      <c r="H30" s="25" t="s">
        <v>0</v>
      </c>
      <c r="I30" s="25" t="s">
        <v>0</v>
      </c>
      <c r="J30" s="25" t="s">
        <v>0</v>
      </c>
      <c r="K30" s="25" t="s">
        <v>0</v>
      </c>
      <c r="L30" s="25" t="s">
        <v>0</v>
      </c>
      <c r="M30" s="25" t="s">
        <v>0</v>
      </c>
      <c r="N30" s="25" t="s">
        <v>0</v>
      </c>
      <c r="O30" s="25" t="s">
        <v>0</v>
      </c>
      <c r="P30" s="25" t="s">
        <v>0</v>
      </c>
      <c r="Q30" s="25" t="s">
        <v>0</v>
      </c>
      <c r="R30" s="25" t="s">
        <v>0</v>
      </c>
      <c r="S30" s="25" t="s">
        <v>0</v>
      </c>
      <c r="T30" s="25" t="s">
        <v>0</v>
      </c>
      <c r="U30" s="25" t="s">
        <v>0</v>
      </c>
      <c r="V30" s="25" t="s">
        <v>0</v>
      </c>
      <c r="W30" s="27" t="s">
        <v>0</v>
      </c>
      <c r="X30" s="25" t="s">
        <v>0</v>
      </c>
      <c r="Y30" s="25" t="s">
        <v>0</v>
      </c>
      <c r="Z30" s="25" t="s">
        <v>0</v>
      </c>
      <c r="AA30" s="25" t="s">
        <v>0</v>
      </c>
      <c r="AB30" s="25" t="s">
        <v>0</v>
      </c>
      <c r="AC30" s="93"/>
      <c r="AD30" s="12" t="s">
        <v>151</v>
      </c>
      <c r="AE30" s="14">
        <f>666.8+944.01+350.16+3.295+1.87</f>
        <v>1966.135</v>
      </c>
      <c r="AF30" s="14">
        <f>706.314+873.944+534.25+25+11.4+2.338</f>
        <v>2153.2460000000001</v>
      </c>
      <c r="AG30" s="14">
        <f>782.2+1086.5+720.3+6.9+1.87</f>
        <v>2597.77</v>
      </c>
      <c r="AH30" s="14">
        <f>686.3+1008+747.344+6.938+1.87</f>
        <v>2450.4520000000002</v>
      </c>
      <c r="AI30" s="14">
        <f>690.54+755.111+775.474+6.938+1.87</f>
        <v>2229.933</v>
      </c>
      <c r="AJ30" s="14">
        <f>690.54+755.111+775.474+6.938+1.87</f>
        <v>2229.933</v>
      </c>
      <c r="AK30" s="14">
        <f t="shared" si="10"/>
        <v>1966.135</v>
      </c>
      <c r="AL30" s="14">
        <f t="shared" si="10"/>
        <v>2153.2460000000001</v>
      </c>
      <c r="AM30" s="14">
        <f t="shared" si="10"/>
        <v>2597.77</v>
      </c>
      <c r="AN30" s="14">
        <f t="shared" si="10"/>
        <v>2450.4520000000002</v>
      </c>
      <c r="AO30" s="14">
        <f t="shared" si="3"/>
        <v>2229.933</v>
      </c>
      <c r="AP30" s="14">
        <f t="shared" si="3"/>
        <v>2229.933</v>
      </c>
      <c r="AQ30" s="14">
        <f t="shared" si="12"/>
        <v>2153.2460000000001</v>
      </c>
      <c r="AR30" s="14">
        <f t="shared" si="12"/>
        <v>2597.77</v>
      </c>
      <c r="AS30" s="14">
        <f t="shared" si="12"/>
        <v>2450.4520000000002</v>
      </c>
      <c r="AT30" s="14">
        <f t="shared" si="13"/>
        <v>2153.2460000000001</v>
      </c>
      <c r="AU30" s="14">
        <f t="shared" si="13"/>
        <v>2597.77</v>
      </c>
      <c r="AV30" s="14">
        <f t="shared" si="13"/>
        <v>2450.4520000000002</v>
      </c>
      <c r="AW30" s="15" t="s">
        <v>94</v>
      </c>
      <c r="AX30" s="1" t="s">
        <v>152</v>
      </c>
    </row>
    <row r="31" spans="1:51" ht="30.6" x14ac:dyDescent="0.3">
      <c r="A31" s="85"/>
      <c r="B31" s="44" t="s">
        <v>0</v>
      </c>
      <c r="C31" s="87"/>
      <c r="D31" s="79"/>
      <c r="E31" s="79"/>
      <c r="F31" s="44" t="s">
        <v>0</v>
      </c>
      <c r="G31" s="44" t="s">
        <v>0</v>
      </c>
      <c r="H31" s="44" t="s">
        <v>0</v>
      </c>
      <c r="I31" s="44" t="s">
        <v>0</v>
      </c>
      <c r="J31" s="44" t="s">
        <v>0</v>
      </c>
      <c r="K31" s="44" t="s">
        <v>0</v>
      </c>
      <c r="L31" s="44" t="s">
        <v>0</v>
      </c>
      <c r="M31" s="44" t="s">
        <v>0</v>
      </c>
      <c r="N31" s="44" t="s">
        <v>0</v>
      </c>
      <c r="O31" s="44" t="s">
        <v>0</v>
      </c>
      <c r="P31" s="44" t="s">
        <v>0</v>
      </c>
      <c r="Q31" s="44" t="s">
        <v>0</v>
      </c>
      <c r="R31" s="44" t="s">
        <v>0</v>
      </c>
      <c r="S31" s="44" t="s">
        <v>0</v>
      </c>
      <c r="T31" s="44" t="s">
        <v>0</v>
      </c>
      <c r="U31" s="44" t="s">
        <v>0</v>
      </c>
      <c r="V31" s="44" t="s">
        <v>0</v>
      </c>
      <c r="W31" s="45" t="s">
        <v>0</v>
      </c>
      <c r="X31" s="44" t="s">
        <v>0</v>
      </c>
      <c r="Y31" s="44" t="s">
        <v>0</v>
      </c>
      <c r="Z31" s="44" t="s">
        <v>0</v>
      </c>
      <c r="AA31" s="44" t="s">
        <v>0</v>
      </c>
      <c r="AB31" s="44" t="s">
        <v>0</v>
      </c>
      <c r="AC31" s="79"/>
      <c r="AD31" s="46" t="s">
        <v>93</v>
      </c>
      <c r="AE31" s="14">
        <f>60.375</f>
        <v>60.375</v>
      </c>
      <c r="AF31" s="14">
        <f>47.617</f>
        <v>47.616999999999997</v>
      </c>
      <c r="AG31" s="14">
        <v>121.9</v>
      </c>
      <c r="AH31" s="14">
        <v>121.9</v>
      </c>
      <c r="AI31" s="14">
        <v>121.9</v>
      </c>
      <c r="AJ31" s="14">
        <v>121.9</v>
      </c>
      <c r="AK31" s="14">
        <f t="shared" si="10"/>
        <v>60.375</v>
      </c>
      <c r="AL31" s="14">
        <f t="shared" si="10"/>
        <v>47.616999999999997</v>
      </c>
      <c r="AM31" s="14">
        <f t="shared" si="10"/>
        <v>121.9</v>
      </c>
      <c r="AN31" s="14">
        <f t="shared" si="10"/>
        <v>121.9</v>
      </c>
      <c r="AO31" s="14">
        <f t="shared" si="3"/>
        <v>121.9</v>
      </c>
      <c r="AP31" s="14">
        <f t="shared" si="3"/>
        <v>121.9</v>
      </c>
      <c r="AQ31" s="14">
        <f t="shared" si="12"/>
        <v>47.616999999999997</v>
      </c>
      <c r="AR31" s="14">
        <f t="shared" si="12"/>
        <v>121.9</v>
      </c>
      <c r="AS31" s="14">
        <f t="shared" si="12"/>
        <v>121.9</v>
      </c>
      <c r="AT31" s="14">
        <f t="shared" si="13"/>
        <v>47.616999999999997</v>
      </c>
      <c r="AU31" s="14">
        <f t="shared" si="13"/>
        <v>121.9</v>
      </c>
      <c r="AV31" s="14">
        <f t="shared" si="13"/>
        <v>121.9</v>
      </c>
      <c r="AW31" s="15" t="s">
        <v>94</v>
      </c>
      <c r="AX31" s="89" t="s">
        <v>153</v>
      </c>
      <c r="AY31" s="90"/>
    </row>
    <row r="32" spans="1:51" ht="30.6" x14ac:dyDescent="0.3">
      <c r="A32" s="91" t="s">
        <v>154</v>
      </c>
      <c r="B32" s="88">
        <v>5202</v>
      </c>
      <c r="C32" s="94" t="s">
        <v>90</v>
      </c>
      <c r="D32" s="88" t="s">
        <v>148</v>
      </c>
      <c r="E32" s="88" t="s">
        <v>92</v>
      </c>
      <c r="F32" s="25"/>
      <c r="G32" s="25"/>
      <c r="H32" s="25"/>
      <c r="I32" s="25"/>
      <c r="J32" s="25"/>
      <c r="K32" s="25"/>
      <c r="L32" s="25"/>
      <c r="M32" s="25"/>
      <c r="N32" s="25"/>
      <c r="O32" s="25"/>
      <c r="P32" s="25"/>
      <c r="Q32" s="25"/>
      <c r="R32" s="25"/>
      <c r="S32" s="25"/>
      <c r="T32" s="25"/>
      <c r="U32" s="25"/>
      <c r="V32" s="25"/>
      <c r="W32" s="27"/>
      <c r="X32" s="25"/>
      <c r="Y32" s="25"/>
      <c r="Z32" s="25"/>
      <c r="AA32" s="25"/>
      <c r="AB32" s="25"/>
      <c r="AC32" s="93">
        <v>1</v>
      </c>
      <c r="AD32" s="47" t="s">
        <v>155</v>
      </c>
      <c r="AE32" s="14">
        <f>907.447+274.049</f>
        <v>1181.4960000000001</v>
      </c>
      <c r="AF32" s="14">
        <f>1318.715+398.252+345.62+104.378</f>
        <v>2166.9650000000001</v>
      </c>
      <c r="AG32" s="14">
        <f>1262.763+381.354</f>
        <v>1644.117</v>
      </c>
      <c r="AH32" s="14">
        <f>1262.763+381.354</f>
        <v>1644.117</v>
      </c>
      <c r="AI32" s="14">
        <f>1262.763+381.364</f>
        <v>1644.127</v>
      </c>
      <c r="AJ32" s="14">
        <f>1262.763+381.364</f>
        <v>1644.127</v>
      </c>
      <c r="AK32" s="14">
        <f t="shared" si="10"/>
        <v>1181.4960000000001</v>
      </c>
      <c r="AL32" s="14">
        <f t="shared" si="10"/>
        <v>2166.9650000000001</v>
      </c>
      <c r="AM32" s="14">
        <f t="shared" si="10"/>
        <v>1644.117</v>
      </c>
      <c r="AN32" s="14">
        <f t="shared" si="10"/>
        <v>1644.117</v>
      </c>
      <c r="AO32" s="14">
        <f t="shared" si="3"/>
        <v>1644.127</v>
      </c>
      <c r="AP32" s="14">
        <f t="shared" si="3"/>
        <v>1644.127</v>
      </c>
      <c r="AQ32" s="14">
        <f t="shared" si="12"/>
        <v>2166.9650000000001</v>
      </c>
      <c r="AR32" s="14">
        <f t="shared" si="12"/>
        <v>1644.117</v>
      </c>
      <c r="AS32" s="14">
        <f t="shared" si="12"/>
        <v>1644.117</v>
      </c>
      <c r="AT32" s="14">
        <f t="shared" si="13"/>
        <v>2166.9650000000001</v>
      </c>
      <c r="AU32" s="14">
        <f t="shared" si="13"/>
        <v>1644.117</v>
      </c>
      <c r="AV32" s="14">
        <f t="shared" si="13"/>
        <v>1644.117</v>
      </c>
      <c r="AW32" s="15" t="s">
        <v>94</v>
      </c>
    </row>
    <row r="33" spans="1:50" ht="30.6" x14ac:dyDescent="0.3">
      <c r="A33" s="91"/>
      <c r="B33" s="93"/>
      <c r="C33" s="95"/>
      <c r="D33" s="93"/>
      <c r="E33" s="93"/>
      <c r="F33" s="25"/>
      <c r="G33" s="25"/>
      <c r="H33" s="25"/>
      <c r="I33" s="25"/>
      <c r="J33" s="25"/>
      <c r="K33" s="25"/>
      <c r="L33" s="25"/>
      <c r="M33" s="25"/>
      <c r="N33" s="25"/>
      <c r="O33" s="25"/>
      <c r="P33" s="25"/>
      <c r="Q33" s="25"/>
      <c r="R33" s="25"/>
      <c r="S33" s="25"/>
      <c r="T33" s="25"/>
      <c r="U33" s="25"/>
      <c r="V33" s="25"/>
      <c r="W33" s="27"/>
      <c r="X33" s="25"/>
      <c r="Y33" s="25"/>
      <c r="Z33" s="25"/>
      <c r="AA33" s="25"/>
      <c r="AB33" s="25"/>
      <c r="AC33" s="93"/>
      <c r="AD33" s="16" t="s">
        <v>149</v>
      </c>
      <c r="AE33" s="14">
        <f>469.99+7.6+121.2+141.94+750.61+226.68</f>
        <v>1718.0200000000002</v>
      </c>
      <c r="AF33" s="14">
        <f>512.102+0+50.374+161.746+999.238+291.471</f>
        <v>2014.931</v>
      </c>
      <c r="AG33" s="14">
        <f>645.422+7.6+121.2+194.917+1045.554+315.57</f>
        <v>2330.2630000000004</v>
      </c>
      <c r="AH33" s="14">
        <f>645.422+7.6+121.2+194.917+1045.554+315.757</f>
        <v>2330.4500000000003</v>
      </c>
      <c r="AI33" s="14">
        <f>645.422+7.6+121.2+194.917+1045.554+315.757</f>
        <v>2330.4500000000003</v>
      </c>
      <c r="AJ33" s="14">
        <f>645.422+7.6+121.2+194.917+1045.554+315.757</f>
        <v>2330.4500000000003</v>
      </c>
      <c r="AK33" s="14">
        <f t="shared" si="10"/>
        <v>1718.0200000000002</v>
      </c>
      <c r="AL33" s="14">
        <f t="shared" si="10"/>
        <v>2014.931</v>
      </c>
      <c r="AM33" s="14">
        <f t="shared" si="10"/>
        <v>2330.2630000000004</v>
      </c>
      <c r="AN33" s="14">
        <f t="shared" si="10"/>
        <v>2330.4500000000003</v>
      </c>
      <c r="AO33" s="14">
        <f t="shared" si="3"/>
        <v>2330.4500000000003</v>
      </c>
      <c r="AP33" s="14">
        <f t="shared" si="3"/>
        <v>2330.4500000000003</v>
      </c>
      <c r="AQ33" s="14">
        <f t="shared" si="12"/>
        <v>2014.931</v>
      </c>
      <c r="AR33" s="14">
        <f t="shared" si="12"/>
        <v>2330.2630000000004</v>
      </c>
      <c r="AS33" s="14">
        <f t="shared" si="12"/>
        <v>2330.4500000000003</v>
      </c>
      <c r="AT33" s="14">
        <f t="shared" si="13"/>
        <v>2014.931</v>
      </c>
      <c r="AU33" s="14">
        <f t="shared" si="13"/>
        <v>2330.2630000000004</v>
      </c>
      <c r="AV33" s="14">
        <f t="shared" si="13"/>
        <v>2330.4500000000003</v>
      </c>
      <c r="AW33" s="15" t="s">
        <v>94</v>
      </c>
    </row>
    <row r="34" spans="1:50" ht="30.6" x14ac:dyDescent="0.3">
      <c r="A34" s="92"/>
      <c r="B34" s="79"/>
      <c r="C34" s="87"/>
      <c r="D34" s="44" t="s">
        <v>0</v>
      </c>
      <c r="E34" s="79"/>
      <c r="F34" s="44"/>
      <c r="G34" s="44"/>
      <c r="H34" s="44"/>
      <c r="I34" s="44"/>
      <c r="J34" s="44"/>
      <c r="K34" s="44"/>
      <c r="L34" s="44"/>
      <c r="M34" s="44"/>
      <c r="N34" s="44"/>
      <c r="O34" s="44"/>
      <c r="P34" s="44"/>
      <c r="Q34" s="44"/>
      <c r="R34" s="44"/>
      <c r="S34" s="44"/>
      <c r="T34" s="44"/>
      <c r="U34" s="44"/>
      <c r="V34" s="44"/>
      <c r="W34" s="45"/>
      <c r="X34" s="44"/>
      <c r="Y34" s="44"/>
      <c r="Z34" s="44"/>
      <c r="AA34" s="44"/>
      <c r="AB34" s="44"/>
      <c r="AC34" s="79"/>
      <c r="AD34" s="34" t="s">
        <v>151</v>
      </c>
      <c r="AE34" s="32">
        <f>5570.804+1682.38</f>
        <v>7253.1840000000002</v>
      </c>
      <c r="AF34" s="32">
        <f>6325.509+1914.623</f>
        <v>8240.1319999999996</v>
      </c>
      <c r="AG34" s="32">
        <f>6355+2370</f>
        <v>8725</v>
      </c>
      <c r="AH34" s="32">
        <f>8013.25+2420</f>
        <v>10433.25</v>
      </c>
      <c r="AI34" s="32">
        <f>8013.25+2420</f>
        <v>10433.25</v>
      </c>
      <c r="AJ34" s="32">
        <f>8013.25+2420</f>
        <v>10433.25</v>
      </c>
      <c r="AK34" s="14">
        <f t="shared" si="10"/>
        <v>7253.1840000000002</v>
      </c>
      <c r="AL34" s="14">
        <f t="shared" si="10"/>
        <v>8240.1319999999996</v>
      </c>
      <c r="AM34" s="14">
        <f t="shared" si="10"/>
        <v>8725</v>
      </c>
      <c r="AN34" s="14">
        <f t="shared" si="10"/>
        <v>10433.25</v>
      </c>
      <c r="AO34" s="14">
        <f t="shared" si="3"/>
        <v>10433.25</v>
      </c>
      <c r="AP34" s="14">
        <f t="shared" si="3"/>
        <v>10433.25</v>
      </c>
      <c r="AQ34" s="14">
        <f t="shared" si="12"/>
        <v>8240.1319999999996</v>
      </c>
      <c r="AR34" s="14">
        <f t="shared" si="12"/>
        <v>8725</v>
      </c>
      <c r="AS34" s="14">
        <f t="shared" si="12"/>
        <v>10433.25</v>
      </c>
      <c r="AT34" s="14">
        <f t="shared" si="13"/>
        <v>8240.1319999999996</v>
      </c>
      <c r="AU34" s="14">
        <f t="shared" si="13"/>
        <v>8725</v>
      </c>
      <c r="AV34" s="14">
        <f t="shared" si="13"/>
        <v>10433.25</v>
      </c>
      <c r="AW34" s="33" t="s">
        <v>94</v>
      </c>
    </row>
    <row r="35" spans="1:50" ht="137.25" customHeight="1" x14ac:dyDescent="0.3">
      <c r="A35" s="48" t="s">
        <v>156</v>
      </c>
      <c r="B35" s="44">
        <v>5213</v>
      </c>
      <c r="C35" s="20" t="s">
        <v>90</v>
      </c>
      <c r="D35" s="44" t="s">
        <v>157</v>
      </c>
      <c r="E35" s="44"/>
      <c r="F35" s="44"/>
      <c r="G35" s="44"/>
      <c r="H35" s="44"/>
      <c r="I35" s="44"/>
      <c r="J35" s="44"/>
      <c r="K35" s="44"/>
      <c r="L35" s="44"/>
      <c r="M35" s="44"/>
      <c r="N35" s="44"/>
      <c r="O35" s="44"/>
      <c r="P35" s="44"/>
      <c r="Q35" s="44"/>
      <c r="R35" s="44"/>
      <c r="S35" s="44"/>
      <c r="T35" s="44"/>
      <c r="U35" s="44"/>
      <c r="V35" s="44"/>
      <c r="W35" s="45"/>
      <c r="X35" s="44"/>
      <c r="Y35" s="44"/>
      <c r="Z35" s="44"/>
      <c r="AA35" s="44"/>
      <c r="AB35" s="44"/>
      <c r="AC35" s="49">
        <v>23</v>
      </c>
      <c r="AD35" s="50" t="s">
        <v>158</v>
      </c>
      <c r="AE35" s="51">
        <v>0</v>
      </c>
      <c r="AF35" s="51">
        <v>0</v>
      </c>
      <c r="AG35" s="51">
        <v>0</v>
      </c>
      <c r="AH35" s="51">
        <v>0</v>
      </c>
      <c r="AI35" s="51">
        <v>0</v>
      </c>
      <c r="AJ35" s="51">
        <v>0</v>
      </c>
      <c r="AK35" s="14">
        <f t="shared" si="10"/>
        <v>0</v>
      </c>
      <c r="AL35" s="14">
        <f t="shared" si="10"/>
        <v>0</v>
      </c>
      <c r="AM35" s="14">
        <f t="shared" si="10"/>
        <v>0</v>
      </c>
      <c r="AN35" s="14">
        <f t="shared" si="10"/>
        <v>0</v>
      </c>
      <c r="AO35" s="14">
        <f t="shared" si="3"/>
        <v>0</v>
      </c>
      <c r="AP35" s="14">
        <f t="shared" si="3"/>
        <v>0</v>
      </c>
      <c r="AQ35" s="14">
        <f t="shared" si="12"/>
        <v>0</v>
      </c>
      <c r="AR35" s="14">
        <f t="shared" si="12"/>
        <v>0</v>
      </c>
      <c r="AS35" s="14">
        <f t="shared" si="12"/>
        <v>0</v>
      </c>
      <c r="AT35" s="14">
        <f t="shared" si="13"/>
        <v>0</v>
      </c>
      <c r="AU35" s="14">
        <f t="shared" si="13"/>
        <v>0</v>
      </c>
      <c r="AV35" s="14">
        <f t="shared" si="13"/>
        <v>0</v>
      </c>
      <c r="AW35" s="52"/>
    </row>
    <row r="36" spans="1:50" ht="108" x14ac:dyDescent="0.3">
      <c r="A36" s="53" t="s">
        <v>159</v>
      </c>
      <c r="B36" s="44">
        <v>5500</v>
      </c>
      <c r="C36" s="20" t="s">
        <v>160</v>
      </c>
      <c r="D36" s="45" t="s">
        <v>160</v>
      </c>
      <c r="E36" s="45" t="s">
        <v>160</v>
      </c>
      <c r="F36" s="45" t="s">
        <v>160</v>
      </c>
      <c r="G36" s="45" t="s">
        <v>160</v>
      </c>
      <c r="H36" s="45" t="s">
        <v>160</v>
      </c>
      <c r="I36" s="45" t="s">
        <v>160</v>
      </c>
      <c r="J36" s="45" t="s">
        <v>160</v>
      </c>
      <c r="K36" s="45" t="s">
        <v>160</v>
      </c>
      <c r="L36" s="45" t="s">
        <v>160</v>
      </c>
      <c r="M36" s="45" t="s">
        <v>160</v>
      </c>
      <c r="N36" s="45" t="s">
        <v>160</v>
      </c>
      <c r="O36" s="45" t="s">
        <v>160</v>
      </c>
      <c r="P36" s="45" t="s">
        <v>160</v>
      </c>
      <c r="Q36" s="45" t="s">
        <v>160</v>
      </c>
      <c r="R36" s="45" t="s">
        <v>160</v>
      </c>
      <c r="S36" s="45" t="s">
        <v>160</v>
      </c>
      <c r="T36" s="45" t="s">
        <v>160</v>
      </c>
      <c r="U36" s="45" t="s">
        <v>160</v>
      </c>
      <c r="V36" s="45" t="s">
        <v>160</v>
      </c>
      <c r="W36" s="45" t="s">
        <v>160</v>
      </c>
      <c r="X36" s="45" t="s">
        <v>160</v>
      </c>
      <c r="Y36" s="45" t="s">
        <v>160</v>
      </c>
      <c r="Z36" s="45" t="s">
        <v>160</v>
      </c>
      <c r="AA36" s="45" t="s">
        <v>160</v>
      </c>
      <c r="AB36" s="45" t="s">
        <v>160</v>
      </c>
      <c r="AC36" s="49" t="s">
        <v>160</v>
      </c>
      <c r="AD36" s="44" t="s">
        <v>160</v>
      </c>
      <c r="AE36" s="51">
        <f t="shared" ref="AE36:AJ36" si="14">AE37+AE38</f>
        <v>501.01500000000004</v>
      </c>
      <c r="AF36" s="51">
        <f t="shared" si="14"/>
        <v>525.63</v>
      </c>
      <c r="AG36" s="51">
        <f t="shared" si="14"/>
        <v>525.63</v>
      </c>
      <c r="AH36" s="51">
        <f t="shared" si="14"/>
        <v>525.63</v>
      </c>
      <c r="AI36" s="51">
        <f t="shared" si="14"/>
        <v>525.63</v>
      </c>
      <c r="AJ36" s="51">
        <f t="shared" si="14"/>
        <v>525.63</v>
      </c>
      <c r="AK36" s="14">
        <f t="shared" si="10"/>
        <v>501.01500000000004</v>
      </c>
      <c r="AL36" s="14">
        <f t="shared" si="10"/>
        <v>525.63</v>
      </c>
      <c r="AM36" s="14">
        <f t="shared" si="10"/>
        <v>525.63</v>
      </c>
      <c r="AN36" s="14">
        <f t="shared" si="10"/>
        <v>525.63</v>
      </c>
      <c r="AO36" s="14">
        <f t="shared" si="3"/>
        <v>525.63</v>
      </c>
      <c r="AP36" s="14">
        <f t="shared" si="3"/>
        <v>525.63</v>
      </c>
      <c r="AQ36" s="14">
        <f t="shared" si="12"/>
        <v>525.63</v>
      </c>
      <c r="AR36" s="14">
        <f t="shared" si="12"/>
        <v>525.63</v>
      </c>
      <c r="AS36" s="14">
        <f t="shared" si="12"/>
        <v>525.63</v>
      </c>
      <c r="AT36" s="14">
        <f t="shared" si="13"/>
        <v>525.63</v>
      </c>
      <c r="AU36" s="14">
        <f t="shared" si="13"/>
        <v>525.63</v>
      </c>
      <c r="AV36" s="14">
        <f t="shared" si="13"/>
        <v>525.63</v>
      </c>
      <c r="AW36" s="54" t="s">
        <v>160</v>
      </c>
    </row>
    <row r="37" spans="1:50" ht="72" customHeight="1" x14ac:dyDescent="0.3">
      <c r="A37" s="48" t="s">
        <v>161</v>
      </c>
      <c r="B37" s="44">
        <v>5501</v>
      </c>
      <c r="C37" s="55"/>
      <c r="D37" s="44" t="s">
        <v>162</v>
      </c>
      <c r="E37" s="44" t="s">
        <v>92</v>
      </c>
      <c r="F37" s="45"/>
      <c r="G37" s="45"/>
      <c r="H37" s="45"/>
      <c r="I37" s="45"/>
      <c r="J37" s="45"/>
      <c r="K37" s="45"/>
      <c r="L37" s="45"/>
      <c r="M37" s="45"/>
      <c r="N37" s="45"/>
      <c r="O37" s="45"/>
      <c r="P37" s="45"/>
      <c r="Q37" s="45"/>
      <c r="R37" s="45"/>
      <c r="S37" s="45"/>
      <c r="T37" s="45"/>
      <c r="U37" s="45"/>
      <c r="V37" s="45"/>
      <c r="W37" s="45"/>
      <c r="X37" s="45"/>
      <c r="Y37" s="45"/>
      <c r="Z37" s="45"/>
      <c r="AA37" s="45"/>
      <c r="AB37" s="45"/>
      <c r="AC37" s="56"/>
      <c r="AD37" s="47" t="s">
        <v>116</v>
      </c>
      <c r="AE37" s="57">
        <v>473.41500000000002</v>
      </c>
      <c r="AF37" s="57">
        <v>498.03</v>
      </c>
      <c r="AG37" s="57">
        <v>498.03</v>
      </c>
      <c r="AH37" s="57">
        <v>498.03</v>
      </c>
      <c r="AI37" s="57">
        <v>498.03</v>
      </c>
      <c r="AJ37" s="57">
        <v>498.03</v>
      </c>
      <c r="AK37" s="14">
        <f t="shared" si="10"/>
        <v>473.41500000000002</v>
      </c>
      <c r="AL37" s="14">
        <f t="shared" si="10"/>
        <v>498.03</v>
      </c>
      <c r="AM37" s="14">
        <f t="shared" si="10"/>
        <v>498.03</v>
      </c>
      <c r="AN37" s="14">
        <f t="shared" si="10"/>
        <v>498.03</v>
      </c>
      <c r="AO37" s="14">
        <f t="shared" si="3"/>
        <v>498.03</v>
      </c>
      <c r="AP37" s="14">
        <f t="shared" si="3"/>
        <v>498.03</v>
      </c>
      <c r="AQ37" s="14">
        <f t="shared" si="12"/>
        <v>498.03</v>
      </c>
      <c r="AR37" s="14">
        <f t="shared" si="12"/>
        <v>498.03</v>
      </c>
      <c r="AS37" s="14">
        <f t="shared" si="12"/>
        <v>498.03</v>
      </c>
      <c r="AT37" s="14">
        <f t="shared" si="13"/>
        <v>498.03</v>
      </c>
      <c r="AU37" s="14">
        <f t="shared" si="13"/>
        <v>498.03</v>
      </c>
      <c r="AV37" s="14">
        <f t="shared" si="13"/>
        <v>498.03</v>
      </c>
      <c r="AW37" s="52" t="s">
        <v>94</v>
      </c>
      <c r="AX37" s="1" t="s">
        <v>163</v>
      </c>
    </row>
    <row r="38" spans="1:50" ht="125.25" customHeight="1" x14ac:dyDescent="0.3">
      <c r="A38" s="58" t="s">
        <v>164</v>
      </c>
      <c r="B38" s="44">
        <v>5502</v>
      </c>
      <c r="C38" s="45" t="s">
        <v>90</v>
      </c>
      <c r="D38" s="44" t="s">
        <v>162</v>
      </c>
      <c r="E38" s="44" t="s">
        <v>92</v>
      </c>
      <c r="F38" s="44"/>
      <c r="G38" s="44"/>
      <c r="H38" s="44"/>
      <c r="I38" s="44"/>
      <c r="J38" s="44"/>
      <c r="K38" s="44"/>
      <c r="L38" s="44"/>
      <c r="M38" s="44"/>
      <c r="N38" s="44"/>
      <c r="O38" s="44"/>
      <c r="P38" s="44"/>
      <c r="Q38" s="44"/>
      <c r="R38" s="44"/>
      <c r="S38" s="44"/>
      <c r="T38" s="44"/>
      <c r="U38" s="44"/>
      <c r="V38" s="44"/>
      <c r="W38" s="45"/>
      <c r="X38" s="44"/>
      <c r="Y38" s="44"/>
      <c r="Z38" s="44"/>
      <c r="AA38" s="44"/>
      <c r="AB38" s="44"/>
      <c r="AC38" s="46"/>
      <c r="AD38" s="34" t="s">
        <v>116</v>
      </c>
      <c r="AE38" s="32">
        <v>27.6</v>
      </c>
      <c r="AF38" s="32">
        <v>27.6</v>
      </c>
      <c r="AG38" s="32">
        <v>27.6</v>
      </c>
      <c r="AH38" s="32">
        <v>27.6</v>
      </c>
      <c r="AI38" s="32">
        <v>27.6</v>
      </c>
      <c r="AJ38" s="32">
        <v>27.6</v>
      </c>
      <c r="AK38" s="14">
        <f t="shared" si="10"/>
        <v>27.6</v>
      </c>
      <c r="AL38" s="14">
        <f t="shared" si="10"/>
        <v>27.6</v>
      </c>
      <c r="AM38" s="14">
        <f t="shared" si="10"/>
        <v>27.6</v>
      </c>
      <c r="AN38" s="14">
        <f t="shared" si="10"/>
        <v>27.6</v>
      </c>
      <c r="AO38" s="14">
        <f t="shared" si="3"/>
        <v>27.6</v>
      </c>
      <c r="AP38" s="14">
        <f t="shared" si="3"/>
        <v>27.6</v>
      </c>
      <c r="AQ38" s="14">
        <f t="shared" si="12"/>
        <v>27.6</v>
      </c>
      <c r="AR38" s="14">
        <f t="shared" si="12"/>
        <v>27.6</v>
      </c>
      <c r="AS38" s="14">
        <f t="shared" si="12"/>
        <v>27.6</v>
      </c>
      <c r="AT38" s="14">
        <f t="shared" si="13"/>
        <v>27.6</v>
      </c>
      <c r="AU38" s="14">
        <f t="shared" si="13"/>
        <v>27.6</v>
      </c>
      <c r="AV38" s="14">
        <f t="shared" si="13"/>
        <v>27.6</v>
      </c>
      <c r="AW38" s="33" t="s">
        <v>94</v>
      </c>
    </row>
    <row r="39" spans="1:50" ht="156" x14ac:dyDescent="0.3">
      <c r="A39" s="24" t="s">
        <v>165</v>
      </c>
      <c r="B39" s="25">
        <v>5700</v>
      </c>
      <c r="C39" s="27" t="s">
        <v>86</v>
      </c>
      <c r="D39" s="25" t="s">
        <v>86</v>
      </c>
      <c r="E39" s="25" t="s">
        <v>86</v>
      </c>
      <c r="F39" s="25" t="s">
        <v>86</v>
      </c>
      <c r="G39" s="25" t="s">
        <v>86</v>
      </c>
      <c r="H39" s="25" t="s">
        <v>86</v>
      </c>
      <c r="I39" s="25" t="s">
        <v>86</v>
      </c>
      <c r="J39" s="25" t="s">
        <v>86</v>
      </c>
      <c r="K39" s="25" t="s">
        <v>86</v>
      </c>
      <c r="L39" s="25" t="s">
        <v>86</v>
      </c>
      <c r="M39" s="25" t="s">
        <v>86</v>
      </c>
      <c r="N39" s="25" t="s">
        <v>86</v>
      </c>
      <c r="O39" s="25" t="s">
        <v>86</v>
      </c>
      <c r="P39" s="25" t="s">
        <v>86</v>
      </c>
      <c r="Q39" s="25" t="s">
        <v>86</v>
      </c>
      <c r="R39" s="25" t="s">
        <v>86</v>
      </c>
      <c r="S39" s="25" t="s">
        <v>86</v>
      </c>
      <c r="T39" s="25" t="s">
        <v>86</v>
      </c>
      <c r="U39" s="25" t="s">
        <v>86</v>
      </c>
      <c r="V39" s="25" t="s">
        <v>86</v>
      </c>
      <c r="W39" s="27" t="s">
        <v>86</v>
      </c>
      <c r="X39" s="25" t="s">
        <v>86</v>
      </c>
      <c r="Y39" s="25" t="s">
        <v>86</v>
      </c>
      <c r="Z39" s="25" t="s">
        <v>86</v>
      </c>
      <c r="AA39" s="25" t="s">
        <v>86</v>
      </c>
      <c r="AB39" s="25" t="s">
        <v>86</v>
      </c>
      <c r="AC39" s="25" t="s">
        <v>86</v>
      </c>
      <c r="AD39" s="25" t="s">
        <v>86</v>
      </c>
      <c r="AE39" s="28">
        <f t="shared" ref="AE39:AJ39" si="15">AE40</f>
        <v>816.6</v>
      </c>
      <c r="AF39" s="28">
        <f t="shared" si="15"/>
        <v>864.27</v>
      </c>
      <c r="AG39" s="28">
        <f t="shared" si="15"/>
        <v>988.2</v>
      </c>
      <c r="AH39" s="28">
        <f t="shared" si="15"/>
        <v>1032.7</v>
      </c>
      <c r="AI39" s="28">
        <f t="shared" si="15"/>
        <v>1069.2</v>
      </c>
      <c r="AJ39" s="28">
        <f t="shared" si="15"/>
        <v>1069.2</v>
      </c>
      <c r="AK39" s="14">
        <f t="shared" si="10"/>
        <v>816.6</v>
      </c>
      <c r="AL39" s="14">
        <f t="shared" si="10"/>
        <v>864.27</v>
      </c>
      <c r="AM39" s="14">
        <f t="shared" si="10"/>
        <v>988.2</v>
      </c>
      <c r="AN39" s="14">
        <f t="shared" si="10"/>
        <v>1032.7</v>
      </c>
      <c r="AO39" s="14">
        <f t="shared" si="3"/>
        <v>1069.2</v>
      </c>
      <c r="AP39" s="14">
        <f t="shared" si="3"/>
        <v>1069.2</v>
      </c>
      <c r="AQ39" s="14">
        <f t="shared" si="12"/>
        <v>864.27</v>
      </c>
      <c r="AR39" s="14">
        <f t="shared" si="12"/>
        <v>988.2</v>
      </c>
      <c r="AS39" s="14">
        <f t="shared" si="12"/>
        <v>1032.7</v>
      </c>
      <c r="AT39" s="14">
        <f t="shared" si="13"/>
        <v>864.27</v>
      </c>
      <c r="AU39" s="14">
        <f t="shared" si="13"/>
        <v>988.2</v>
      </c>
      <c r="AV39" s="14">
        <f t="shared" si="13"/>
        <v>1032.7</v>
      </c>
      <c r="AW39" s="29" t="s">
        <v>86</v>
      </c>
    </row>
    <row r="40" spans="1:50" ht="36" x14ac:dyDescent="0.3">
      <c r="A40" s="59" t="s">
        <v>166</v>
      </c>
      <c r="B40" s="46">
        <v>5701</v>
      </c>
      <c r="C40" s="60" t="s">
        <v>86</v>
      </c>
      <c r="D40" s="46" t="s">
        <v>86</v>
      </c>
      <c r="E40" s="46" t="s">
        <v>86</v>
      </c>
      <c r="F40" s="46" t="s">
        <v>86</v>
      </c>
      <c r="G40" s="46" t="s">
        <v>86</v>
      </c>
      <c r="H40" s="46" t="s">
        <v>86</v>
      </c>
      <c r="I40" s="46" t="s">
        <v>86</v>
      </c>
      <c r="J40" s="46" t="s">
        <v>86</v>
      </c>
      <c r="K40" s="46" t="s">
        <v>86</v>
      </c>
      <c r="L40" s="46" t="s">
        <v>86</v>
      </c>
      <c r="M40" s="46" t="s">
        <v>86</v>
      </c>
      <c r="N40" s="46" t="s">
        <v>86</v>
      </c>
      <c r="O40" s="46" t="s">
        <v>86</v>
      </c>
      <c r="P40" s="46" t="s">
        <v>86</v>
      </c>
      <c r="Q40" s="46" t="s">
        <v>86</v>
      </c>
      <c r="R40" s="46" t="s">
        <v>86</v>
      </c>
      <c r="S40" s="46" t="s">
        <v>86</v>
      </c>
      <c r="T40" s="46" t="s">
        <v>86</v>
      </c>
      <c r="U40" s="46" t="s">
        <v>86</v>
      </c>
      <c r="V40" s="46" t="s">
        <v>86</v>
      </c>
      <c r="W40" s="60" t="s">
        <v>86</v>
      </c>
      <c r="X40" s="46" t="s">
        <v>86</v>
      </c>
      <c r="Y40" s="46" t="s">
        <v>86</v>
      </c>
      <c r="Z40" s="46" t="s">
        <v>86</v>
      </c>
      <c r="AA40" s="46" t="s">
        <v>86</v>
      </c>
      <c r="AB40" s="46" t="s">
        <v>86</v>
      </c>
      <c r="AC40" s="46" t="s">
        <v>86</v>
      </c>
      <c r="AD40" s="46" t="s">
        <v>86</v>
      </c>
      <c r="AE40" s="32">
        <f t="shared" ref="AE40:AJ40" si="16">AE41+AE42</f>
        <v>816.6</v>
      </c>
      <c r="AF40" s="32">
        <f t="shared" si="16"/>
        <v>864.27</v>
      </c>
      <c r="AG40" s="32">
        <f t="shared" si="16"/>
        <v>988.2</v>
      </c>
      <c r="AH40" s="32">
        <f t="shared" si="16"/>
        <v>1032.7</v>
      </c>
      <c r="AI40" s="32">
        <f t="shared" si="16"/>
        <v>1069.2</v>
      </c>
      <c r="AJ40" s="32">
        <f t="shared" si="16"/>
        <v>1069.2</v>
      </c>
      <c r="AK40" s="14">
        <f t="shared" si="10"/>
        <v>816.6</v>
      </c>
      <c r="AL40" s="14">
        <f t="shared" si="10"/>
        <v>864.27</v>
      </c>
      <c r="AM40" s="14">
        <f t="shared" si="10"/>
        <v>988.2</v>
      </c>
      <c r="AN40" s="14">
        <f t="shared" si="10"/>
        <v>1032.7</v>
      </c>
      <c r="AO40" s="14">
        <f t="shared" si="3"/>
        <v>1069.2</v>
      </c>
      <c r="AP40" s="14">
        <f t="shared" si="3"/>
        <v>1069.2</v>
      </c>
      <c r="AQ40" s="14">
        <f t="shared" si="12"/>
        <v>864.27</v>
      </c>
      <c r="AR40" s="14">
        <f t="shared" si="12"/>
        <v>988.2</v>
      </c>
      <c r="AS40" s="14">
        <f t="shared" si="12"/>
        <v>1032.7</v>
      </c>
      <c r="AT40" s="14">
        <f t="shared" si="13"/>
        <v>864.27</v>
      </c>
      <c r="AU40" s="14">
        <f t="shared" si="13"/>
        <v>988.2</v>
      </c>
      <c r="AV40" s="14">
        <f t="shared" si="13"/>
        <v>1032.7</v>
      </c>
      <c r="AW40" s="15" t="s">
        <v>86</v>
      </c>
    </row>
    <row r="41" spans="1:50" ht="173.4" x14ac:dyDescent="0.3">
      <c r="A41" s="58" t="s">
        <v>167</v>
      </c>
      <c r="B41" s="44">
        <v>5702</v>
      </c>
      <c r="C41" s="61" t="s">
        <v>90</v>
      </c>
      <c r="D41" s="44" t="s">
        <v>168</v>
      </c>
      <c r="E41" s="44" t="s">
        <v>92</v>
      </c>
      <c r="F41" s="44" t="s">
        <v>0</v>
      </c>
      <c r="G41" s="44" t="s">
        <v>0</v>
      </c>
      <c r="H41" s="44" t="s">
        <v>0</v>
      </c>
      <c r="I41" s="44" t="s">
        <v>0</v>
      </c>
      <c r="J41" s="44" t="s">
        <v>0</v>
      </c>
      <c r="K41" s="44" t="s">
        <v>0</v>
      </c>
      <c r="L41" s="44" t="s">
        <v>0</v>
      </c>
      <c r="M41" s="44" t="s">
        <v>0</v>
      </c>
      <c r="N41" s="44" t="s">
        <v>0</v>
      </c>
      <c r="O41" s="44" t="s">
        <v>0</v>
      </c>
      <c r="P41" s="44" t="s">
        <v>0</v>
      </c>
      <c r="Q41" s="44" t="s">
        <v>0</v>
      </c>
      <c r="R41" s="44" t="s">
        <v>0</v>
      </c>
      <c r="S41" s="44" t="s">
        <v>0</v>
      </c>
      <c r="T41" s="44" t="s">
        <v>0</v>
      </c>
      <c r="U41" s="44" t="s">
        <v>0</v>
      </c>
      <c r="V41" s="44" t="s">
        <v>0</v>
      </c>
      <c r="W41" s="61" t="s">
        <v>169</v>
      </c>
      <c r="X41" s="44" t="s">
        <v>114</v>
      </c>
      <c r="Y41" s="44" t="s">
        <v>170</v>
      </c>
      <c r="Z41" s="44" t="s">
        <v>0</v>
      </c>
      <c r="AA41" s="44" t="s">
        <v>0</v>
      </c>
      <c r="AB41" s="44" t="s">
        <v>0</v>
      </c>
      <c r="AC41" s="44" t="s">
        <v>55</v>
      </c>
      <c r="AD41" s="44" t="s">
        <v>171</v>
      </c>
      <c r="AE41" s="62">
        <v>0</v>
      </c>
      <c r="AF41" s="62">
        <v>0</v>
      </c>
      <c r="AG41" s="62">
        <v>0</v>
      </c>
      <c r="AH41" s="62">
        <v>0</v>
      </c>
      <c r="AI41" s="62">
        <v>0</v>
      </c>
      <c r="AJ41" s="62">
        <v>0</v>
      </c>
      <c r="AK41" s="14">
        <f t="shared" si="10"/>
        <v>0</v>
      </c>
      <c r="AL41" s="14">
        <f t="shared" si="10"/>
        <v>0</v>
      </c>
      <c r="AM41" s="14">
        <f t="shared" si="10"/>
        <v>0</v>
      </c>
      <c r="AN41" s="14">
        <f t="shared" si="10"/>
        <v>0</v>
      </c>
      <c r="AO41" s="14">
        <f t="shared" si="3"/>
        <v>0</v>
      </c>
      <c r="AP41" s="14">
        <f t="shared" si="3"/>
        <v>0</v>
      </c>
      <c r="AQ41" s="14">
        <f t="shared" si="12"/>
        <v>0</v>
      </c>
      <c r="AR41" s="14">
        <f t="shared" si="12"/>
        <v>0</v>
      </c>
      <c r="AS41" s="14">
        <f t="shared" si="12"/>
        <v>0</v>
      </c>
      <c r="AT41" s="14">
        <f t="shared" si="13"/>
        <v>0</v>
      </c>
      <c r="AU41" s="14">
        <f t="shared" si="13"/>
        <v>0</v>
      </c>
      <c r="AV41" s="14">
        <f t="shared" si="13"/>
        <v>0</v>
      </c>
      <c r="AW41" s="33" t="s">
        <v>94</v>
      </c>
    </row>
    <row r="42" spans="1:50" ht="214.2" x14ac:dyDescent="0.3">
      <c r="A42" s="58" t="s">
        <v>172</v>
      </c>
      <c r="B42" s="44">
        <v>5704</v>
      </c>
      <c r="C42" s="45" t="s">
        <v>173</v>
      </c>
      <c r="D42" s="44" t="s">
        <v>174</v>
      </c>
      <c r="E42" s="44" t="s">
        <v>175</v>
      </c>
      <c r="F42" s="44" t="s">
        <v>0</v>
      </c>
      <c r="G42" s="44" t="s">
        <v>0</v>
      </c>
      <c r="H42" s="44" t="s">
        <v>0</v>
      </c>
      <c r="I42" s="44" t="s">
        <v>0</v>
      </c>
      <c r="J42" s="44" t="s">
        <v>0</v>
      </c>
      <c r="K42" s="44" t="s">
        <v>0</v>
      </c>
      <c r="L42" s="44" t="s">
        <v>0</v>
      </c>
      <c r="M42" s="44" t="s">
        <v>0</v>
      </c>
      <c r="N42" s="44" t="s">
        <v>0</v>
      </c>
      <c r="O42" s="44" t="s">
        <v>0</v>
      </c>
      <c r="P42" s="44" t="s">
        <v>0</v>
      </c>
      <c r="Q42" s="44" t="s">
        <v>0</v>
      </c>
      <c r="R42" s="44" t="s">
        <v>0</v>
      </c>
      <c r="S42" s="44" t="s">
        <v>0</v>
      </c>
      <c r="T42" s="44" t="s">
        <v>0</v>
      </c>
      <c r="U42" s="44" t="s">
        <v>0</v>
      </c>
      <c r="V42" s="44" t="s">
        <v>0</v>
      </c>
      <c r="W42" s="61" t="s">
        <v>176</v>
      </c>
      <c r="X42" s="44" t="s">
        <v>114</v>
      </c>
      <c r="Y42" s="44" t="s">
        <v>177</v>
      </c>
      <c r="Z42" s="44" t="s">
        <v>0</v>
      </c>
      <c r="AA42" s="44" t="s">
        <v>0</v>
      </c>
      <c r="AB42" s="44" t="s">
        <v>0</v>
      </c>
      <c r="AC42" s="44" t="s">
        <v>55</v>
      </c>
      <c r="AD42" s="44" t="s">
        <v>178</v>
      </c>
      <c r="AE42" s="62">
        <v>816.6</v>
      </c>
      <c r="AF42" s="62">
        <v>864.27</v>
      </c>
      <c r="AG42" s="62">
        <v>988.2</v>
      </c>
      <c r="AH42" s="62">
        <v>1032.7</v>
      </c>
      <c r="AI42" s="62">
        <v>1069.2</v>
      </c>
      <c r="AJ42" s="62">
        <v>1069.2</v>
      </c>
      <c r="AK42" s="14">
        <f t="shared" si="10"/>
        <v>816.6</v>
      </c>
      <c r="AL42" s="14">
        <f t="shared" si="10"/>
        <v>864.27</v>
      </c>
      <c r="AM42" s="14">
        <f t="shared" si="10"/>
        <v>988.2</v>
      </c>
      <c r="AN42" s="14">
        <f t="shared" si="10"/>
        <v>1032.7</v>
      </c>
      <c r="AO42" s="14">
        <f t="shared" si="3"/>
        <v>1069.2</v>
      </c>
      <c r="AP42" s="14">
        <f t="shared" si="3"/>
        <v>1069.2</v>
      </c>
      <c r="AQ42" s="14">
        <f t="shared" si="12"/>
        <v>864.27</v>
      </c>
      <c r="AR42" s="14">
        <f t="shared" si="12"/>
        <v>988.2</v>
      </c>
      <c r="AS42" s="14">
        <f t="shared" si="12"/>
        <v>1032.7</v>
      </c>
      <c r="AT42" s="14">
        <f t="shared" si="13"/>
        <v>864.27</v>
      </c>
      <c r="AU42" s="14">
        <f t="shared" si="13"/>
        <v>988.2</v>
      </c>
      <c r="AV42" s="14">
        <f t="shared" si="13"/>
        <v>1032.7</v>
      </c>
      <c r="AW42" s="52" t="s">
        <v>94</v>
      </c>
    </row>
    <row r="43" spans="1:50" ht="36" x14ac:dyDescent="0.3">
      <c r="A43" s="63" t="s">
        <v>179</v>
      </c>
      <c r="B43" s="19">
        <v>5800</v>
      </c>
      <c r="C43" s="21" t="s">
        <v>86</v>
      </c>
      <c r="D43" s="19" t="s">
        <v>86</v>
      </c>
      <c r="E43" s="19" t="s">
        <v>86</v>
      </c>
      <c r="F43" s="19" t="s">
        <v>86</v>
      </c>
      <c r="G43" s="19" t="s">
        <v>86</v>
      </c>
      <c r="H43" s="19" t="s">
        <v>86</v>
      </c>
      <c r="I43" s="19" t="s">
        <v>86</v>
      </c>
      <c r="J43" s="19" t="s">
        <v>86</v>
      </c>
      <c r="K43" s="19" t="s">
        <v>86</v>
      </c>
      <c r="L43" s="19" t="s">
        <v>86</v>
      </c>
      <c r="M43" s="19" t="s">
        <v>86</v>
      </c>
      <c r="N43" s="19" t="s">
        <v>86</v>
      </c>
      <c r="O43" s="19" t="s">
        <v>86</v>
      </c>
      <c r="P43" s="19" t="s">
        <v>86</v>
      </c>
      <c r="Q43" s="19" t="s">
        <v>86</v>
      </c>
      <c r="R43" s="19" t="s">
        <v>86</v>
      </c>
      <c r="S43" s="19" t="s">
        <v>86</v>
      </c>
      <c r="T43" s="19" t="s">
        <v>86</v>
      </c>
      <c r="U43" s="19" t="s">
        <v>86</v>
      </c>
      <c r="V43" s="19" t="s">
        <v>86</v>
      </c>
      <c r="W43" s="21" t="s">
        <v>86</v>
      </c>
      <c r="X43" s="19" t="s">
        <v>86</v>
      </c>
      <c r="Y43" s="19" t="s">
        <v>86</v>
      </c>
      <c r="Z43" s="19" t="s">
        <v>86</v>
      </c>
      <c r="AA43" s="19" t="s">
        <v>86</v>
      </c>
      <c r="AB43" s="19" t="s">
        <v>86</v>
      </c>
      <c r="AC43" s="19" t="s">
        <v>86</v>
      </c>
      <c r="AD43" s="64" t="s">
        <v>86</v>
      </c>
      <c r="AE43" s="22">
        <f t="shared" ref="AE43:AJ43" si="17">AE44</f>
        <v>2.52</v>
      </c>
      <c r="AF43" s="22">
        <f t="shared" si="17"/>
        <v>2.52</v>
      </c>
      <c r="AG43" s="22">
        <f t="shared" si="17"/>
        <v>2.52</v>
      </c>
      <c r="AH43" s="22">
        <f t="shared" si="17"/>
        <v>2.52</v>
      </c>
      <c r="AI43" s="22">
        <f t="shared" si="17"/>
        <v>2.52</v>
      </c>
      <c r="AJ43" s="22">
        <f t="shared" si="17"/>
        <v>2.52</v>
      </c>
      <c r="AK43" s="14">
        <f t="shared" si="10"/>
        <v>2.52</v>
      </c>
      <c r="AL43" s="14">
        <f t="shared" si="10"/>
        <v>2.52</v>
      </c>
      <c r="AM43" s="14">
        <f t="shared" si="10"/>
        <v>2.52</v>
      </c>
      <c r="AN43" s="14">
        <f t="shared" si="10"/>
        <v>2.52</v>
      </c>
      <c r="AO43" s="14">
        <f t="shared" si="3"/>
        <v>2.52</v>
      </c>
      <c r="AP43" s="14">
        <f t="shared" si="3"/>
        <v>2.52</v>
      </c>
      <c r="AQ43" s="14">
        <f t="shared" si="12"/>
        <v>2.52</v>
      </c>
      <c r="AR43" s="14">
        <f t="shared" si="12"/>
        <v>2.52</v>
      </c>
      <c r="AS43" s="14">
        <f t="shared" si="12"/>
        <v>2.52</v>
      </c>
      <c r="AT43" s="14">
        <f t="shared" si="13"/>
        <v>2.52</v>
      </c>
      <c r="AU43" s="14">
        <f t="shared" si="13"/>
        <v>2.52</v>
      </c>
      <c r="AV43" s="14">
        <f t="shared" si="13"/>
        <v>2.52</v>
      </c>
      <c r="AW43" s="65" t="s">
        <v>94</v>
      </c>
    </row>
    <row r="44" spans="1:50" ht="180" x14ac:dyDescent="0.3">
      <c r="A44" s="43" t="s">
        <v>180</v>
      </c>
      <c r="B44" s="25">
        <v>5839</v>
      </c>
      <c r="C44" s="27" t="s">
        <v>90</v>
      </c>
      <c r="D44" s="25" t="s">
        <v>168</v>
      </c>
      <c r="E44" s="25" t="s">
        <v>92</v>
      </c>
      <c r="F44" s="25" t="s">
        <v>0</v>
      </c>
      <c r="G44" s="25" t="s">
        <v>0</v>
      </c>
      <c r="H44" s="25" t="s">
        <v>0</v>
      </c>
      <c r="I44" s="25" t="s">
        <v>0</v>
      </c>
      <c r="J44" s="25" t="s">
        <v>0</v>
      </c>
      <c r="K44" s="25" t="s">
        <v>0</v>
      </c>
      <c r="L44" s="25" t="s">
        <v>0</v>
      </c>
      <c r="M44" s="25" t="s">
        <v>0</v>
      </c>
      <c r="N44" s="25" t="s">
        <v>0</v>
      </c>
      <c r="O44" s="25" t="s">
        <v>0</v>
      </c>
      <c r="P44" s="25" t="s">
        <v>0</v>
      </c>
      <c r="Q44" s="25" t="s">
        <v>0</v>
      </c>
      <c r="R44" s="25" t="s">
        <v>0</v>
      </c>
      <c r="S44" s="25" t="s">
        <v>0</v>
      </c>
      <c r="T44" s="25" t="s">
        <v>0</v>
      </c>
      <c r="U44" s="25" t="s">
        <v>0</v>
      </c>
      <c r="V44" s="25" t="s">
        <v>0</v>
      </c>
      <c r="W44" s="27" t="s">
        <v>0</v>
      </c>
      <c r="X44" s="25" t="s">
        <v>0</v>
      </c>
      <c r="Y44" s="25" t="s">
        <v>0</v>
      </c>
      <c r="Z44" s="25" t="s">
        <v>0</v>
      </c>
      <c r="AA44" s="25" t="s">
        <v>0</v>
      </c>
      <c r="AB44" s="25" t="s">
        <v>0</v>
      </c>
      <c r="AC44" s="25" t="s">
        <v>49</v>
      </c>
      <c r="AD44" s="25" t="s">
        <v>93</v>
      </c>
      <c r="AE44" s="28">
        <v>2.52</v>
      </c>
      <c r="AF44" s="28">
        <v>2.52</v>
      </c>
      <c r="AG44" s="28">
        <v>2.52</v>
      </c>
      <c r="AH44" s="28">
        <v>2.52</v>
      </c>
      <c r="AI44" s="28">
        <v>2.52</v>
      </c>
      <c r="AJ44" s="28">
        <v>2.52</v>
      </c>
      <c r="AK44" s="14">
        <f t="shared" si="10"/>
        <v>2.52</v>
      </c>
      <c r="AL44" s="14">
        <f t="shared" si="10"/>
        <v>2.52</v>
      </c>
      <c r="AM44" s="14">
        <f t="shared" si="10"/>
        <v>2.52</v>
      </c>
      <c r="AN44" s="14">
        <f t="shared" si="10"/>
        <v>2.52</v>
      </c>
      <c r="AO44" s="14">
        <f t="shared" si="3"/>
        <v>2.52</v>
      </c>
      <c r="AP44" s="14">
        <f t="shared" si="3"/>
        <v>2.52</v>
      </c>
      <c r="AQ44" s="14">
        <f t="shared" si="12"/>
        <v>2.52</v>
      </c>
      <c r="AR44" s="14">
        <f t="shared" si="12"/>
        <v>2.52</v>
      </c>
      <c r="AS44" s="14">
        <f t="shared" si="12"/>
        <v>2.52</v>
      </c>
      <c r="AT44" s="14">
        <f t="shared" si="13"/>
        <v>2.52</v>
      </c>
      <c r="AU44" s="14">
        <f t="shared" si="13"/>
        <v>2.52</v>
      </c>
      <c r="AV44" s="14">
        <f t="shared" si="13"/>
        <v>2.52</v>
      </c>
      <c r="AW44" s="29" t="s">
        <v>94</v>
      </c>
    </row>
    <row r="45" spans="1:50" ht="120" x14ac:dyDescent="0.3">
      <c r="A45" s="59" t="s">
        <v>181</v>
      </c>
      <c r="B45" s="46">
        <v>6100</v>
      </c>
      <c r="C45" s="60" t="s">
        <v>86</v>
      </c>
      <c r="D45" s="46" t="s">
        <v>86</v>
      </c>
      <c r="E45" s="46" t="s">
        <v>86</v>
      </c>
      <c r="F45" s="46" t="s">
        <v>86</v>
      </c>
      <c r="G45" s="46" t="s">
        <v>86</v>
      </c>
      <c r="H45" s="46" t="s">
        <v>86</v>
      </c>
      <c r="I45" s="46" t="s">
        <v>86</v>
      </c>
      <c r="J45" s="46" t="s">
        <v>86</v>
      </c>
      <c r="K45" s="46" t="s">
        <v>86</v>
      </c>
      <c r="L45" s="46" t="s">
        <v>86</v>
      </c>
      <c r="M45" s="46" t="s">
        <v>86</v>
      </c>
      <c r="N45" s="46" t="s">
        <v>86</v>
      </c>
      <c r="O45" s="46" t="s">
        <v>86</v>
      </c>
      <c r="P45" s="46" t="s">
        <v>86</v>
      </c>
      <c r="Q45" s="46" t="s">
        <v>86</v>
      </c>
      <c r="R45" s="46" t="s">
        <v>86</v>
      </c>
      <c r="S45" s="46" t="s">
        <v>86</v>
      </c>
      <c r="T45" s="46" t="s">
        <v>86</v>
      </c>
      <c r="U45" s="46" t="s">
        <v>86</v>
      </c>
      <c r="V45" s="46" t="s">
        <v>86</v>
      </c>
      <c r="W45" s="60" t="s">
        <v>86</v>
      </c>
      <c r="X45" s="46" t="s">
        <v>86</v>
      </c>
      <c r="Y45" s="46" t="s">
        <v>86</v>
      </c>
      <c r="Z45" s="46" t="s">
        <v>86</v>
      </c>
      <c r="AA45" s="46" t="s">
        <v>86</v>
      </c>
      <c r="AB45" s="46" t="s">
        <v>86</v>
      </c>
      <c r="AC45" s="46" t="s">
        <v>86</v>
      </c>
      <c r="AD45" s="46" t="s">
        <v>86</v>
      </c>
      <c r="AE45" s="32">
        <f t="shared" ref="AE45:AJ46" si="18">AE46</f>
        <v>4045.36</v>
      </c>
      <c r="AF45" s="32">
        <f t="shared" si="18"/>
        <v>3961.1600000000003</v>
      </c>
      <c r="AG45" s="32">
        <f t="shared" si="18"/>
        <v>3949.55</v>
      </c>
      <c r="AH45" s="32">
        <f t="shared" si="18"/>
        <v>3957.84</v>
      </c>
      <c r="AI45" s="32">
        <f t="shared" si="18"/>
        <v>3947.1000000000004</v>
      </c>
      <c r="AJ45" s="32">
        <f t="shared" si="18"/>
        <v>3947.1000000000004</v>
      </c>
      <c r="AK45" s="14">
        <f t="shared" si="10"/>
        <v>4045.36</v>
      </c>
      <c r="AL45" s="14">
        <f t="shared" si="10"/>
        <v>3961.1600000000003</v>
      </c>
      <c r="AM45" s="14">
        <f t="shared" si="10"/>
        <v>3949.55</v>
      </c>
      <c r="AN45" s="14">
        <f t="shared" si="10"/>
        <v>3957.84</v>
      </c>
      <c r="AO45" s="14">
        <f t="shared" si="3"/>
        <v>3947.1000000000004</v>
      </c>
      <c r="AP45" s="14">
        <f t="shared" si="3"/>
        <v>3947.1000000000004</v>
      </c>
      <c r="AQ45" s="14">
        <f t="shared" si="12"/>
        <v>3961.1600000000003</v>
      </c>
      <c r="AR45" s="14">
        <f t="shared" si="12"/>
        <v>3949.55</v>
      </c>
      <c r="AS45" s="14">
        <f t="shared" si="12"/>
        <v>3957.84</v>
      </c>
      <c r="AT45" s="14">
        <f t="shared" si="13"/>
        <v>3961.1600000000003</v>
      </c>
      <c r="AU45" s="14">
        <f t="shared" si="13"/>
        <v>3949.55</v>
      </c>
      <c r="AV45" s="14">
        <f t="shared" si="13"/>
        <v>3957.84</v>
      </c>
      <c r="AW45" s="33" t="s">
        <v>86</v>
      </c>
    </row>
    <row r="46" spans="1:50" ht="24" x14ac:dyDescent="0.3">
      <c r="A46" s="24" t="s">
        <v>182</v>
      </c>
      <c r="B46" s="25">
        <v>6200</v>
      </c>
      <c r="C46" s="27" t="s">
        <v>86</v>
      </c>
      <c r="D46" s="25" t="s">
        <v>86</v>
      </c>
      <c r="E46" s="25" t="s">
        <v>86</v>
      </c>
      <c r="F46" s="25" t="s">
        <v>86</v>
      </c>
      <c r="G46" s="25" t="s">
        <v>86</v>
      </c>
      <c r="H46" s="25" t="s">
        <v>86</v>
      </c>
      <c r="I46" s="25" t="s">
        <v>86</v>
      </c>
      <c r="J46" s="25" t="s">
        <v>86</v>
      </c>
      <c r="K46" s="25" t="s">
        <v>86</v>
      </c>
      <c r="L46" s="25" t="s">
        <v>86</v>
      </c>
      <c r="M46" s="25" t="s">
        <v>86</v>
      </c>
      <c r="N46" s="25" t="s">
        <v>86</v>
      </c>
      <c r="O46" s="25" t="s">
        <v>86</v>
      </c>
      <c r="P46" s="25" t="s">
        <v>86</v>
      </c>
      <c r="Q46" s="25" t="s">
        <v>86</v>
      </c>
      <c r="R46" s="25" t="s">
        <v>86</v>
      </c>
      <c r="S46" s="25" t="s">
        <v>86</v>
      </c>
      <c r="T46" s="25" t="s">
        <v>86</v>
      </c>
      <c r="U46" s="25" t="s">
        <v>86</v>
      </c>
      <c r="V46" s="25" t="s">
        <v>86</v>
      </c>
      <c r="W46" s="27" t="s">
        <v>86</v>
      </c>
      <c r="X46" s="25" t="s">
        <v>86</v>
      </c>
      <c r="Y46" s="25" t="s">
        <v>86</v>
      </c>
      <c r="Z46" s="25" t="s">
        <v>86</v>
      </c>
      <c r="AA46" s="25" t="s">
        <v>86</v>
      </c>
      <c r="AB46" s="25" t="s">
        <v>86</v>
      </c>
      <c r="AC46" s="25" t="s">
        <v>86</v>
      </c>
      <c r="AD46" s="25" t="s">
        <v>86</v>
      </c>
      <c r="AE46" s="28">
        <f t="shared" si="18"/>
        <v>4045.36</v>
      </c>
      <c r="AF46" s="28">
        <f t="shared" si="18"/>
        <v>3961.1600000000003</v>
      </c>
      <c r="AG46" s="28">
        <f t="shared" si="18"/>
        <v>3949.55</v>
      </c>
      <c r="AH46" s="28">
        <f t="shared" si="18"/>
        <v>3957.84</v>
      </c>
      <c r="AI46" s="28">
        <f t="shared" si="18"/>
        <v>3947.1000000000004</v>
      </c>
      <c r="AJ46" s="28">
        <f t="shared" si="18"/>
        <v>3947.1000000000004</v>
      </c>
      <c r="AK46" s="14">
        <f t="shared" si="10"/>
        <v>4045.36</v>
      </c>
      <c r="AL46" s="14">
        <f t="shared" si="10"/>
        <v>3961.1600000000003</v>
      </c>
      <c r="AM46" s="14">
        <f t="shared" si="10"/>
        <v>3949.55</v>
      </c>
      <c r="AN46" s="14">
        <f t="shared" si="10"/>
        <v>3957.84</v>
      </c>
      <c r="AO46" s="14">
        <f t="shared" si="3"/>
        <v>3947.1000000000004</v>
      </c>
      <c r="AP46" s="14">
        <f t="shared" si="3"/>
        <v>3947.1000000000004</v>
      </c>
      <c r="AQ46" s="14">
        <f t="shared" si="12"/>
        <v>3961.1600000000003</v>
      </c>
      <c r="AR46" s="14">
        <f t="shared" si="12"/>
        <v>3949.55</v>
      </c>
      <c r="AS46" s="14">
        <f t="shared" si="12"/>
        <v>3957.84</v>
      </c>
      <c r="AT46" s="14">
        <f t="shared" si="13"/>
        <v>3961.1600000000003</v>
      </c>
      <c r="AU46" s="14">
        <f t="shared" si="13"/>
        <v>3949.55</v>
      </c>
      <c r="AV46" s="14">
        <f t="shared" si="13"/>
        <v>3957.84</v>
      </c>
      <c r="AW46" s="29" t="s">
        <v>86</v>
      </c>
    </row>
    <row r="47" spans="1:50" ht="108" x14ac:dyDescent="0.3">
      <c r="A47" s="11" t="s">
        <v>183</v>
      </c>
      <c r="B47" s="12">
        <v>6201</v>
      </c>
      <c r="C47" s="13" t="s">
        <v>86</v>
      </c>
      <c r="D47" s="12" t="s">
        <v>86</v>
      </c>
      <c r="E47" s="12" t="s">
        <v>86</v>
      </c>
      <c r="F47" s="12" t="s">
        <v>86</v>
      </c>
      <c r="G47" s="12" t="s">
        <v>86</v>
      </c>
      <c r="H47" s="12" t="s">
        <v>86</v>
      </c>
      <c r="I47" s="12" t="s">
        <v>86</v>
      </c>
      <c r="J47" s="12" t="s">
        <v>86</v>
      </c>
      <c r="K47" s="12" t="s">
        <v>86</v>
      </c>
      <c r="L47" s="12" t="s">
        <v>86</v>
      </c>
      <c r="M47" s="12" t="s">
        <v>86</v>
      </c>
      <c r="N47" s="12" t="s">
        <v>86</v>
      </c>
      <c r="O47" s="12" t="s">
        <v>86</v>
      </c>
      <c r="P47" s="12" t="s">
        <v>86</v>
      </c>
      <c r="Q47" s="12" t="s">
        <v>86</v>
      </c>
      <c r="R47" s="12" t="s">
        <v>86</v>
      </c>
      <c r="S47" s="12" t="s">
        <v>86</v>
      </c>
      <c r="T47" s="12" t="s">
        <v>86</v>
      </c>
      <c r="U47" s="12" t="s">
        <v>86</v>
      </c>
      <c r="V47" s="12" t="s">
        <v>86</v>
      </c>
      <c r="W47" s="13" t="s">
        <v>86</v>
      </c>
      <c r="X47" s="12" t="s">
        <v>86</v>
      </c>
      <c r="Y47" s="12" t="s">
        <v>86</v>
      </c>
      <c r="Z47" s="12" t="s">
        <v>86</v>
      </c>
      <c r="AA47" s="12" t="s">
        <v>86</v>
      </c>
      <c r="AB47" s="12" t="s">
        <v>86</v>
      </c>
      <c r="AC47" s="12" t="s">
        <v>86</v>
      </c>
      <c r="AD47" s="12" t="s">
        <v>86</v>
      </c>
      <c r="AE47" s="14">
        <f t="shared" ref="AE47:AJ47" si="19">AE48+AE49+AE50+AE51+AE52+AE53+AE54+AE55+AE56</f>
        <v>4045.36</v>
      </c>
      <c r="AF47" s="14">
        <f t="shared" si="19"/>
        <v>3961.1600000000003</v>
      </c>
      <c r="AG47" s="14">
        <f t="shared" si="19"/>
        <v>3949.55</v>
      </c>
      <c r="AH47" s="14">
        <f t="shared" si="19"/>
        <v>3957.84</v>
      </c>
      <c r="AI47" s="14">
        <f t="shared" si="19"/>
        <v>3947.1000000000004</v>
      </c>
      <c r="AJ47" s="14">
        <f t="shared" si="19"/>
        <v>3947.1000000000004</v>
      </c>
      <c r="AK47" s="14">
        <f t="shared" si="10"/>
        <v>4045.36</v>
      </c>
      <c r="AL47" s="14">
        <f t="shared" si="10"/>
        <v>3961.1600000000003</v>
      </c>
      <c r="AM47" s="14">
        <f t="shared" si="10"/>
        <v>3949.55</v>
      </c>
      <c r="AN47" s="14">
        <f t="shared" si="10"/>
        <v>3957.84</v>
      </c>
      <c r="AO47" s="14">
        <f t="shared" si="3"/>
        <v>3947.1000000000004</v>
      </c>
      <c r="AP47" s="14">
        <f t="shared" si="3"/>
        <v>3947.1000000000004</v>
      </c>
      <c r="AQ47" s="14">
        <f t="shared" si="12"/>
        <v>3961.1600000000003</v>
      </c>
      <c r="AR47" s="14">
        <f t="shared" si="12"/>
        <v>3949.55</v>
      </c>
      <c r="AS47" s="14">
        <f t="shared" si="12"/>
        <v>3957.84</v>
      </c>
      <c r="AT47" s="14">
        <f t="shared" si="13"/>
        <v>3961.1600000000003</v>
      </c>
      <c r="AU47" s="14">
        <f t="shared" si="13"/>
        <v>3949.55</v>
      </c>
      <c r="AV47" s="14">
        <f t="shared" si="13"/>
        <v>3957.84</v>
      </c>
      <c r="AW47" s="15" t="s">
        <v>86</v>
      </c>
    </row>
    <row r="48" spans="1:50" ht="132.6" x14ac:dyDescent="0.3">
      <c r="A48" s="11" t="s">
        <v>184</v>
      </c>
      <c r="B48" s="12">
        <v>6216</v>
      </c>
      <c r="C48" s="13" t="s">
        <v>185</v>
      </c>
      <c r="D48" s="12" t="s">
        <v>186</v>
      </c>
      <c r="E48" s="12" t="s">
        <v>187</v>
      </c>
      <c r="F48" s="12"/>
      <c r="G48" s="12"/>
      <c r="H48" s="12"/>
      <c r="I48" s="12"/>
      <c r="J48" s="12"/>
      <c r="K48" s="12"/>
      <c r="L48" s="12"/>
      <c r="M48" s="12"/>
      <c r="N48" s="12"/>
      <c r="O48" s="12"/>
      <c r="P48" s="12"/>
      <c r="Q48" s="12"/>
      <c r="R48" s="12"/>
      <c r="S48" s="12"/>
      <c r="T48" s="12"/>
      <c r="U48" s="12"/>
      <c r="V48" s="12"/>
      <c r="W48" s="13"/>
      <c r="X48" s="12"/>
      <c r="Y48" s="12"/>
      <c r="Z48" s="12"/>
      <c r="AA48" s="12"/>
      <c r="AB48" s="12"/>
      <c r="AC48" s="12">
        <v>11</v>
      </c>
      <c r="AD48" s="66" t="s">
        <v>188</v>
      </c>
      <c r="AE48" s="14">
        <v>144</v>
      </c>
      <c r="AF48" s="14">
        <v>59.8</v>
      </c>
      <c r="AG48" s="14">
        <v>192</v>
      </c>
      <c r="AH48" s="14">
        <v>192</v>
      </c>
      <c r="AI48" s="14">
        <v>192</v>
      </c>
      <c r="AJ48" s="14">
        <v>192</v>
      </c>
      <c r="AK48" s="14">
        <f t="shared" si="10"/>
        <v>144</v>
      </c>
      <c r="AL48" s="14">
        <f t="shared" si="10"/>
        <v>59.8</v>
      </c>
      <c r="AM48" s="14">
        <f t="shared" si="10"/>
        <v>192</v>
      </c>
      <c r="AN48" s="14">
        <f t="shared" si="10"/>
        <v>192</v>
      </c>
      <c r="AO48" s="14">
        <f t="shared" si="3"/>
        <v>192</v>
      </c>
      <c r="AP48" s="14">
        <f t="shared" si="3"/>
        <v>192</v>
      </c>
      <c r="AQ48" s="14">
        <f t="shared" si="12"/>
        <v>59.8</v>
      </c>
      <c r="AR48" s="14">
        <f t="shared" si="12"/>
        <v>192</v>
      </c>
      <c r="AS48" s="14">
        <f t="shared" si="12"/>
        <v>192</v>
      </c>
      <c r="AT48" s="14">
        <f t="shared" si="13"/>
        <v>59.8</v>
      </c>
      <c r="AU48" s="14">
        <f t="shared" si="13"/>
        <v>192</v>
      </c>
      <c r="AV48" s="14">
        <f t="shared" si="13"/>
        <v>192</v>
      </c>
      <c r="AW48" s="15" t="s">
        <v>94</v>
      </c>
    </row>
    <row r="49" spans="1:50" ht="71.400000000000006" x14ac:dyDescent="0.3">
      <c r="A49" s="11" t="s">
        <v>189</v>
      </c>
      <c r="B49" s="12">
        <v>6220</v>
      </c>
      <c r="C49" s="67" t="s">
        <v>90</v>
      </c>
      <c r="D49" s="46" t="s">
        <v>190</v>
      </c>
      <c r="E49" s="46" t="s">
        <v>92</v>
      </c>
      <c r="F49" s="12"/>
      <c r="G49" s="12"/>
      <c r="H49" s="12"/>
      <c r="I49" s="12"/>
      <c r="J49" s="12"/>
      <c r="K49" s="12"/>
      <c r="L49" s="12"/>
      <c r="M49" s="12"/>
      <c r="N49" s="12"/>
      <c r="O49" s="12"/>
      <c r="P49" s="12"/>
      <c r="Q49" s="12"/>
      <c r="R49" s="12"/>
      <c r="S49" s="12"/>
      <c r="T49" s="12"/>
      <c r="U49" s="12"/>
      <c r="V49" s="12"/>
      <c r="W49" s="13"/>
      <c r="X49" s="12"/>
      <c r="Y49" s="12"/>
      <c r="Z49" s="12"/>
      <c r="AA49" s="12"/>
      <c r="AB49" s="12"/>
      <c r="AC49" s="12"/>
      <c r="AD49" s="46" t="s">
        <v>151</v>
      </c>
      <c r="AE49" s="32">
        <v>328.42</v>
      </c>
      <c r="AF49" s="32">
        <v>328.42</v>
      </c>
      <c r="AG49" s="32">
        <v>310.5</v>
      </c>
      <c r="AH49" s="32">
        <v>310.5</v>
      </c>
      <c r="AI49" s="32">
        <v>310.5</v>
      </c>
      <c r="AJ49" s="32">
        <v>310.5</v>
      </c>
      <c r="AK49" s="14">
        <f t="shared" si="10"/>
        <v>328.42</v>
      </c>
      <c r="AL49" s="14">
        <f t="shared" si="10"/>
        <v>328.42</v>
      </c>
      <c r="AM49" s="14">
        <f t="shared" si="10"/>
        <v>310.5</v>
      </c>
      <c r="AN49" s="14">
        <f t="shared" si="10"/>
        <v>310.5</v>
      </c>
      <c r="AO49" s="14">
        <f t="shared" si="3"/>
        <v>310.5</v>
      </c>
      <c r="AP49" s="14">
        <f t="shared" si="3"/>
        <v>310.5</v>
      </c>
      <c r="AQ49" s="14">
        <f t="shared" si="12"/>
        <v>328.42</v>
      </c>
      <c r="AR49" s="14">
        <f t="shared" si="12"/>
        <v>310.5</v>
      </c>
      <c r="AS49" s="14">
        <f t="shared" si="12"/>
        <v>310.5</v>
      </c>
      <c r="AT49" s="14">
        <f t="shared" si="13"/>
        <v>328.42</v>
      </c>
      <c r="AU49" s="14">
        <f t="shared" si="13"/>
        <v>310.5</v>
      </c>
      <c r="AV49" s="14">
        <f t="shared" si="13"/>
        <v>310.5</v>
      </c>
      <c r="AW49" s="33" t="s">
        <v>94</v>
      </c>
      <c r="AX49" s="68" t="s">
        <v>191</v>
      </c>
    </row>
    <row r="50" spans="1:50" ht="30.6" x14ac:dyDescent="0.3">
      <c r="A50" s="84" t="s">
        <v>192</v>
      </c>
      <c r="B50" s="78">
        <v>6233</v>
      </c>
      <c r="C50" s="86" t="s">
        <v>193</v>
      </c>
      <c r="D50" s="88" t="s">
        <v>194</v>
      </c>
      <c r="E50" s="88" t="s">
        <v>195</v>
      </c>
      <c r="F50" s="78" t="s">
        <v>0</v>
      </c>
      <c r="G50" s="78" t="s">
        <v>0</v>
      </c>
      <c r="H50" s="78" t="s">
        <v>0</v>
      </c>
      <c r="I50" s="78" t="s">
        <v>0</v>
      </c>
      <c r="J50" s="78" t="s">
        <v>0</v>
      </c>
      <c r="K50" s="78" t="s">
        <v>0</v>
      </c>
      <c r="L50" s="78" t="s">
        <v>0</v>
      </c>
      <c r="M50" s="78" t="s">
        <v>0</v>
      </c>
      <c r="N50" s="78" t="s">
        <v>0</v>
      </c>
      <c r="O50" s="78" t="s">
        <v>0</v>
      </c>
      <c r="P50" s="78" t="s">
        <v>0</v>
      </c>
      <c r="Q50" s="78" t="s">
        <v>0</v>
      </c>
      <c r="R50" s="78" t="s">
        <v>0</v>
      </c>
      <c r="S50" s="78" t="s">
        <v>0</v>
      </c>
      <c r="T50" s="78" t="s">
        <v>0</v>
      </c>
      <c r="U50" s="78" t="s">
        <v>0</v>
      </c>
      <c r="V50" s="78" t="s">
        <v>0</v>
      </c>
      <c r="W50" s="82" t="s">
        <v>0</v>
      </c>
      <c r="X50" s="78" t="s">
        <v>0</v>
      </c>
      <c r="Y50" s="78" t="s">
        <v>0</v>
      </c>
      <c r="Z50" s="78" t="s">
        <v>0</v>
      </c>
      <c r="AA50" s="78" t="s">
        <v>0</v>
      </c>
      <c r="AB50" s="78" t="s">
        <v>0</v>
      </c>
      <c r="AC50" s="78" t="s">
        <v>0</v>
      </c>
      <c r="AD50" s="46" t="s">
        <v>151</v>
      </c>
      <c r="AE50" s="32">
        <v>154.94</v>
      </c>
      <c r="AF50" s="32">
        <v>154.94</v>
      </c>
      <c r="AG50" s="32">
        <v>172</v>
      </c>
      <c r="AH50" s="32">
        <v>172.5</v>
      </c>
      <c r="AI50" s="32">
        <v>172.7</v>
      </c>
      <c r="AJ50" s="32">
        <v>172.7</v>
      </c>
      <c r="AK50" s="14">
        <f t="shared" si="10"/>
        <v>154.94</v>
      </c>
      <c r="AL50" s="14">
        <f t="shared" si="10"/>
        <v>154.94</v>
      </c>
      <c r="AM50" s="14">
        <f t="shared" si="10"/>
        <v>172</v>
      </c>
      <c r="AN50" s="14">
        <f t="shared" si="10"/>
        <v>172.5</v>
      </c>
      <c r="AO50" s="14">
        <f t="shared" si="3"/>
        <v>172.7</v>
      </c>
      <c r="AP50" s="14">
        <f t="shared" si="3"/>
        <v>172.7</v>
      </c>
      <c r="AQ50" s="14">
        <f t="shared" si="12"/>
        <v>154.94</v>
      </c>
      <c r="AR50" s="14">
        <f t="shared" si="12"/>
        <v>172</v>
      </c>
      <c r="AS50" s="14">
        <f t="shared" si="12"/>
        <v>172.5</v>
      </c>
      <c r="AT50" s="14">
        <f t="shared" si="13"/>
        <v>154.94</v>
      </c>
      <c r="AU50" s="14">
        <f t="shared" si="13"/>
        <v>172</v>
      </c>
      <c r="AV50" s="14">
        <f t="shared" si="13"/>
        <v>172.5</v>
      </c>
      <c r="AW50" s="33" t="s">
        <v>94</v>
      </c>
    </row>
    <row r="51" spans="1:50" ht="30.6" x14ac:dyDescent="0.3">
      <c r="A51" s="85"/>
      <c r="B51" s="79"/>
      <c r="C51" s="87"/>
      <c r="D51" s="79"/>
      <c r="E51" s="79"/>
      <c r="F51" s="79"/>
      <c r="G51" s="79"/>
      <c r="H51" s="79"/>
      <c r="I51" s="79"/>
      <c r="J51" s="79"/>
      <c r="K51" s="79"/>
      <c r="L51" s="79"/>
      <c r="M51" s="79"/>
      <c r="N51" s="79"/>
      <c r="O51" s="79"/>
      <c r="P51" s="79"/>
      <c r="Q51" s="79"/>
      <c r="R51" s="79"/>
      <c r="S51" s="79"/>
      <c r="T51" s="79"/>
      <c r="U51" s="79"/>
      <c r="V51" s="79"/>
      <c r="W51" s="83"/>
      <c r="X51" s="79"/>
      <c r="Y51" s="79"/>
      <c r="Z51" s="79"/>
      <c r="AA51" s="79"/>
      <c r="AB51" s="79"/>
      <c r="AC51" s="79"/>
      <c r="AD51" s="44" t="s">
        <v>196</v>
      </c>
      <c r="AE51" s="62">
        <v>245.74</v>
      </c>
      <c r="AF51" s="62">
        <v>245.74</v>
      </c>
      <c r="AG51" s="62">
        <v>403</v>
      </c>
      <c r="AH51" s="62">
        <v>404.7</v>
      </c>
      <c r="AI51" s="62">
        <v>406</v>
      </c>
      <c r="AJ51" s="62">
        <v>406</v>
      </c>
      <c r="AK51" s="14">
        <f t="shared" si="10"/>
        <v>245.74</v>
      </c>
      <c r="AL51" s="14">
        <f t="shared" si="10"/>
        <v>245.74</v>
      </c>
      <c r="AM51" s="14">
        <f t="shared" si="10"/>
        <v>403</v>
      </c>
      <c r="AN51" s="14">
        <f t="shared" si="10"/>
        <v>404.7</v>
      </c>
      <c r="AO51" s="14">
        <f t="shared" si="3"/>
        <v>406</v>
      </c>
      <c r="AP51" s="14">
        <f t="shared" si="3"/>
        <v>406</v>
      </c>
      <c r="AQ51" s="14">
        <f t="shared" si="12"/>
        <v>245.74</v>
      </c>
      <c r="AR51" s="14">
        <f t="shared" si="12"/>
        <v>403</v>
      </c>
      <c r="AS51" s="14">
        <f t="shared" si="12"/>
        <v>404.7</v>
      </c>
      <c r="AT51" s="14">
        <f t="shared" si="13"/>
        <v>245.74</v>
      </c>
      <c r="AU51" s="14">
        <f t="shared" si="13"/>
        <v>403</v>
      </c>
      <c r="AV51" s="14">
        <f t="shared" si="13"/>
        <v>404.7</v>
      </c>
      <c r="AW51" s="52" t="s">
        <v>94</v>
      </c>
    </row>
    <row r="52" spans="1:50" ht="84" x14ac:dyDescent="0.3">
      <c r="A52" s="58" t="s">
        <v>197</v>
      </c>
      <c r="B52" s="44">
        <v>6236</v>
      </c>
      <c r="C52" s="61" t="s">
        <v>90</v>
      </c>
      <c r="D52" s="44" t="s">
        <v>190</v>
      </c>
      <c r="E52" s="44" t="s">
        <v>92</v>
      </c>
      <c r="F52" s="44" t="s">
        <v>0</v>
      </c>
      <c r="G52" s="44" t="s">
        <v>0</v>
      </c>
      <c r="H52" s="44" t="s">
        <v>0</v>
      </c>
      <c r="I52" s="44" t="s">
        <v>0</v>
      </c>
      <c r="J52" s="44" t="s">
        <v>0</v>
      </c>
      <c r="K52" s="44" t="s">
        <v>0</v>
      </c>
      <c r="L52" s="44" t="s">
        <v>0</v>
      </c>
      <c r="M52" s="44" t="s">
        <v>0</v>
      </c>
      <c r="N52" s="44" t="s">
        <v>0</v>
      </c>
      <c r="O52" s="44" t="s">
        <v>0</v>
      </c>
      <c r="P52" s="44" t="s">
        <v>0</v>
      </c>
      <c r="Q52" s="44" t="s">
        <v>0</v>
      </c>
      <c r="R52" s="44" t="s">
        <v>0</v>
      </c>
      <c r="S52" s="44" t="s">
        <v>0</v>
      </c>
      <c r="T52" s="44" t="s">
        <v>0</v>
      </c>
      <c r="U52" s="44" t="s">
        <v>0</v>
      </c>
      <c r="V52" s="44" t="s">
        <v>0</v>
      </c>
      <c r="W52" s="45" t="s">
        <v>0</v>
      </c>
      <c r="X52" s="44" t="s">
        <v>0</v>
      </c>
      <c r="Y52" s="44" t="s">
        <v>0</v>
      </c>
      <c r="Z52" s="44" t="s">
        <v>0</v>
      </c>
      <c r="AA52" s="44" t="s">
        <v>0</v>
      </c>
      <c r="AB52" s="44" t="s">
        <v>0</v>
      </c>
      <c r="AC52" s="44" t="s">
        <v>0</v>
      </c>
      <c r="AD52" s="44" t="s">
        <v>151</v>
      </c>
      <c r="AE52" s="62">
        <v>405.11</v>
      </c>
      <c r="AF52" s="62">
        <v>405.11</v>
      </c>
      <c r="AG52" s="62">
        <v>461.04</v>
      </c>
      <c r="AH52" s="62">
        <v>463.34</v>
      </c>
      <c r="AI52" s="62">
        <v>464.5</v>
      </c>
      <c r="AJ52" s="62">
        <v>464.5</v>
      </c>
      <c r="AK52" s="14">
        <f t="shared" si="10"/>
        <v>405.11</v>
      </c>
      <c r="AL52" s="14">
        <f t="shared" si="10"/>
        <v>405.11</v>
      </c>
      <c r="AM52" s="14">
        <f t="shared" si="10"/>
        <v>461.04</v>
      </c>
      <c r="AN52" s="14">
        <f t="shared" si="10"/>
        <v>463.34</v>
      </c>
      <c r="AO52" s="14">
        <f t="shared" si="3"/>
        <v>464.5</v>
      </c>
      <c r="AP52" s="14">
        <f t="shared" si="3"/>
        <v>464.5</v>
      </c>
      <c r="AQ52" s="14">
        <f t="shared" si="12"/>
        <v>405.11</v>
      </c>
      <c r="AR52" s="14">
        <f t="shared" si="12"/>
        <v>461.04</v>
      </c>
      <c r="AS52" s="14">
        <f t="shared" si="12"/>
        <v>463.34</v>
      </c>
      <c r="AT52" s="14">
        <f t="shared" si="13"/>
        <v>405.11</v>
      </c>
      <c r="AU52" s="14">
        <f t="shared" si="13"/>
        <v>461.04</v>
      </c>
      <c r="AV52" s="14">
        <f t="shared" si="13"/>
        <v>463.34</v>
      </c>
      <c r="AW52" s="52" t="s">
        <v>94</v>
      </c>
      <c r="AX52" s="1" t="s">
        <v>198</v>
      </c>
    </row>
    <row r="53" spans="1:50" ht="71.400000000000006" x14ac:dyDescent="0.3">
      <c r="A53" s="69" t="s">
        <v>199</v>
      </c>
      <c r="B53" s="19">
        <v>6237</v>
      </c>
      <c r="C53" s="20" t="s">
        <v>90</v>
      </c>
      <c r="D53" s="19" t="s">
        <v>190</v>
      </c>
      <c r="E53" s="19" t="s">
        <v>92</v>
      </c>
      <c r="F53" s="19" t="s">
        <v>0</v>
      </c>
      <c r="G53" s="19" t="s">
        <v>0</v>
      </c>
      <c r="H53" s="19" t="s">
        <v>0</v>
      </c>
      <c r="I53" s="19" t="s">
        <v>0</v>
      </c>
      <c r="J53" s="19" t="s">
        <v>0</v>
      </c>
      <c r="K53" s="19" t="s">
        <v>0</v>
      </c>
      <c r="L53" s="19" t="s">
        <v>0</v>
      </c>
      <c r="M53" s="19" t="s">
        <v>0</v>
      </c>
      <c r="N53" s="19" t="s">
        <v>0</v>
      </c>
      <c r="O53" s="19" t="s">
        <v>0</v>
      </c>
      <c r="P53" s="19" t="s">
        <v>0</v>
      </c>
      <c r="Q53" s="19" t="s">
        <v>0</v>
      </c>
      <c r="R53" s="19" t="s">
        <v>0</v>
      </c>
      <c r="S53" s="19" t="s">
        <v>0</v>
      </c>
      <c r="T53" s="19" t="s">
        <v>0</v>
      </c>
      <c r="U53" s="19" t="s">
        <v>0</v>
      </c>
      <c r="V53" s="19" t="s">
        <v>0</v>
      </c>
      <c r="W53" s="21" t="s">
        <v>0</v>
      </c>
      <c r="X53" s="19" t="s">
        <v>0</v>
      </c>
      <c r="Y53" s="19" t="s">
        <v>0</v>
      </c>
      <c r="Z53" s="19" t="s">
        <v>0</v>
      </c>
      <c r="AA53" s="19" t="s">
        <v>0</v>
      </c>
      <c r="AB53" s="19" t="s">
        <v>0</v>
      </c>
      <c r="AC53" s="19" t="s">
        <v>0</v>
      </c>
      <c r="AD53" s="19" t="s">
        <v>151</v>
      </c>
      <c r="AE53" s="22">
        <v>564.33000000000004</v>
      </c>
      <c r="AF53" s="22">
        <v>564.33000000000004</v>
      </c>
      <c r="AG53" s="22">
        <v>758.01</v>
      </c>
      <c r="AH53" s="22">
        <v>759</v>
      </c>
      <c r="AI53" s="22">
        <v>759.6</v>
      </c>
      <c r="AJ53" s="22">
        <v>759.6</v>
      </c>
      <c r="AK53" s="14">
        <f t="shared" si="10"/>
        <v>564.33000000000004</v>
      </c>
      <c r="AL53" s="14">
        <f t="shared" si="10"/>
        <v>564.33000000000004</v>
      </c>
      <c r="AM53" s="14">
        <f t="shared" si="10"/>
        <v>758.01</v>
      </c>
      <c r="AN53" s="14">
        <f t="shared" si="10"/>
        <v>759</v>
      </c>
      <c r="AO53" s="14">
        <f t="shared" si="3"/>
        <v>759.6</v>
      </c>
      <c r="AP53" s="14">
        <f t="shared" si="3"/>
        <v>759.6</v>
      </c>
      <c r="AQ53" s="14">
        <f t="shared" si="12"/>
        <v>564.33000000000004</v>
      </c>
      <c r="AR53" s="14">
        <f t="shared" si="12"/>
        <v>758.01</v>
      </c>
      <c r="AS53" s="14">
        <f t="shared" si="12"/>
        <v>759</v>
      </c>
      <c r="AT53" s="14">
        <f t="shared" si="13"/>
        <v>564.33000000000004</v>
      </c>
      <c r="AU53" s="14">
        <f t="shared" si="13"/>
        <v>758.01</v>
      </c>
      <c r="AV53" s="14">
        <f t="shared" si="13"/>
        <v>759</v>
      </c>
      <c r="AW53" s="23" t="s">
        <v>94</v>
      </c>
    </row>
    <row r="54" spans="1:50" ht="71.400000000000006" x14ac:dyDescent="0.3">
      <c r="A54" s="80" t="s">
        <v>200</v>
      </c>
      <c r="B54" s="70">
        <v>6239</v>
      </c>
      <c r="C54" s="71" t="s">
        <v>90</v>
      </c>
      <c r="D54" s="70" t="s">
        <v>201</v>
      </c>
      <c r="E54" s="70" t="s">
        <v>92</v>
      </c>
      <c r="F54" s="19" t="s">
        <v>0</v>
      </c>
      <c r="G54" s="19" t="s">
        <v>0</v>
      </c>
      <c r="H54" s="19" t="s">
        <v>0</v>
      </c>
      <c r="I54" s="19" t="s">
        <v>0</v>
      </c>
      <c r="J54" s="19" t="s">
        <v>0</v>
      </c>
      <c r="K54" s="19" t="s">
        <v>0</v>
      </c>
      <c r="L54" s="19" t="s">
        <v>0</v>
      </c>
      <c r="M54" s="19" t="s">
        <v>0</v>
      </c>
      <c r="N54" s="19" t="s">
        <v>0</v>
      </c>
      <c r="O54" s="19" t="s">
        <v>0</v>
      </c>
      <c r="P54" s="19" t="s">
        <v>0</v>
      </c>
      <c r="Q54" s="19" t="s">
        <v>0</v>
      </c>
      <c r="R54" s="19" t="s">
        <v>0</v>
      </c>
      <c r="S54" s="19" t="s">
        <v>0</v>
      </c>
      <c r="T54" s="19" t="s">
        <v>0</v>
      </c>
      <c r="U54" s="19" t="s">
        <v>0</v>
      </c>
      <c r="V54" s="19" t="s">
        <v>0</v>
      </c>
      <c r="W54" s="21" t="s">
        <v>0</v>
      </c>
      <c r="X54" s="19" t="s">
        <v>0</v>
      </c>
      <c r="Y54" s="19" t="s">
        <v>0</v>
      </c>
      <c r="Z54" s="19" t="s">
        <v>0</v>
      </c>
      <c r="AA54" s="19" t="s">
        <v>0</v>
      </c>
      <c r="AB54" s="19" t="s">
        <v>0</v>
      </c>
      <c r="AC54" s="19" t="s">
        <v>0</v>
      </c>
      <c r="AD54" s="19" t="s">
        <v>151</v>
      </c>
      <c r="AE54" s="22">
        <v>894.32</v>
      </c>
      <c r="AF54" s="22">
        <v>894.32</v>
      </c>
      <c r="AG54" s="22">
        <v>598</v>
      </c>
      <c r="AH54" s="22">
        <v>600.79999999999995</v>
      </c>
      <c r="AI54" s="22">
        <v>586.79999999999995</v>
      </c>
      <c r="AJ54" s="22">
        <v>586.79999999999995</v>
      </c>
      <c r="AK54" s="14">
        <f t="shared" si="10"/>
        <v>894.32</v>
      </c>
      <c r="AL54" s="14">
        <f t="shared" si="10"/>
        <v>894.32</v>
      </c>
      <c r="AM54" s="14">
        <f t="shared" si="10"/>
        <v>598</v>
      </c>
      <c r="AN54" s="14">
        <f t="shared" si="10"/>
        <v>600.79999999999995</v>
      </c>
      <c r="AO54" s="14">
        <f t="shared" si="3"/>
        <v>586.79999999999995</v>
      </c>
      <c r="AP54" s="14">
        <f t="shared" si="3"/>
        <v>586.79999999999995</v>
      </c>
      <c r="AQ54" s="14">
        <f t="shared" si="12"/>
        <v>894.32</v>
      </c>
      <c r="AR54" s="14">
        <f t="shared" si="12"/>
        <v>598</v>
      </c>
      <c r="AS54" s="14">
        <f t="shared" si="12"/>
        <v>600.79999999999995</v>
      </c>
      <c r="AT54" s="14">
        <f t="shared" si="13"/>
        <v>894.32</v>
      </c>
      <c r="AU54" s="14">
        <f t="shared" si="13"/>
        <v>598</v>
      </c>
      <c r="AV54" s="14">
        <f t="shared" si="13"/>
        <v>600.79999999999995</v>
      </c>
      <c r="AW54" s="72" t="s">
        <v>94</v>
      </c>
    </row>
    <row r="55" spans="1:50" ht="30.6" x14ac:dyDescent="0.3">
      <c r="A55" s="81"/>
      <c r="B55" s="44" t="s">
        <v>0</v>
      </c>
      <c r="C55" s="45" t="s">
        <v>0</v>
      </c>
      <c r="D55" s="44" t="s">
        <v>0</v>
      </c>
      <c r="E55" s="44" t="s">
        <v>0</v>
      </c>
      <c r="F55" s="44" t="s">
        <v>0</v>
      </c>
      <c r="G55" s="44" t="s">
        <v>0</v>
      </c>
      <c r="H55" s="44" t="s">
        <v>0</v>
      </c>
      <c r="I55" s="44" t="s">
        <v>0</v>
      </c>
      <c r="J55" s="44" t="s">
        <v>0</v>
      </c>
      <c r="K55" s="44" t="s">
        <v>0</v>
      </c>
      <c r="L55" s="44" t="s">
        <v>0</v>
      </c>
      <c r="M55" s="44" t="s">
        <v>0</v>
      </c>
      <c r="N55" s="44" t="s">
        <v>0</v>
      </c>
      <c r="O55" s="44" t="s">
        <v>0</v>
      </c>
      <c r="P55" s="44" t="s">
        <v>0</v>
      </c>
      <c r="Q55" s="44" t="s">
        <v>0</v>
      </c>
      <c r="R55" s="44" t="s">
        <v>0</v>
      </c>
      <c r="S55" s="44" t="s">
        <v>0</v>
      </c>
      <c r="T55" s="44" t="s">
        <v>0</v>
      </c>
      <c r="U55" s="44" t="s">
        <v>0</v>
      </c>
      <c r="V55" s="44" t="s">
        <v>0</v>
      </c>
      <c r="W55" s="45" t="s">
        <v>0</v>
      </c>
      <c r="X55" s="44" t="s">
        <v>0</v>
      </c>
      <c r="Y55" s="44" t="s">
        <v>0</v>
      </c>
      <c r="Z55" s="44" t="s">
        <v>0</v>
      </c>
      <c r="AA55" s="44" t="s">
        <v>0</v>
      </c>
      <c r="AB55" s="44" t="s">
        <v>0</v>
      </c>
      <c r="AC55" s="44" t="s">
        <v>0</v>
      </c>
      <c r="AD55" s="44" t="s">
        <v>102</v>
      </c>
      <c r="AE55" s="62">
        <v>0</v>
      </c>
      <c r="AF55" s="62">
        <v>0</v>
      </c>
      <c r="AG55" s="62">
        <v>0</v>
      </c>
      <c r="AH55" s="62">
        <v>0</v>
      </c>
      <c r="AI55" s="62">
        <v>0</v>
      </c>
      <c r="AJ55" s="62">
        <v>0</v>
      </c>
      <c r="AK55" s="14">
        <f t="shared" si="10"/>
        <v>0</v>
      </c>
      <c r="AL55" s="14">
        <f t="shared" si="10"/>
        <v>0</v>
      </c>
      <c r="AM55" s="14">
        <f t="shared" si="10"/>
        <v>0</v>
      </c>
      <c r="AN55" s="14">
        <f t="shared" si="10"/>
        <v>0</v>
      </c>
      <c r="AO55" s="14">
        <f t="shared" si="3"/>
        <v>0</v>
      </c>
      <c r="AP55" s="14">
        <f t="shared" si="3"/>
        <v>0</v>
      </c>
      <c r="AQ55" s="14">
        <f t="shared" si="12"/>
        <v>0</v>
      </c>
      <c r="AR55" s="14">
        <f t="shared" si="12"/>
        <v>0</v>
      </c>
      <c r="AS55" s="14">
        <f t="shared" si="12"/>
        <v>0</v>
      </c>
      <c r="AT55" s="14">
        <f t="shared" si="13"/>
        <v>0</v>
      </c>
      <c r="AU55" s="14">
        <f t="shared" si="13"/>
        <v>0</v>
      </c>
      <c r="AV55" s="14">
        <f t="shared" si="13"/>
        <v>0</v>
      </c>
      <c r="AW55" s="52" t="s">
        <v>94</v>
      </c>
    </row>
    <row r="56" spans="1:50" ht="71.400000000000006" x14ac:dyDescent="0.3">
      <c r="A56" s="73" t="s">
        <v>202</v>
      </c>
      <c r="B56" s="19">
        <v>6242</v>
      </c>
      <c r="C56" s="21" t="s">
        <v>90</v>
      </c>
      <c r="D56" s="19" t="s">
        <v>201</v>
      </c>
      <c r="E56" s="19" t="s">
        <v>92</v>
      </c>
      <c r="F56" s="44"/>
      <c r="G56" s="44"/>
      <c r="H56" s="44"/>
      <c r="I56" s="44"/>
      <c r="J56" s="44"/>
      <c r="K56" s="44"/>
      <c r="L56" s="44"/>
      <c r="M56" s="44"/>
      <c r="N56" s="44"/>
      <c r="O56" s="44"/>
      <c r="P56" s="44"/>
      <c r="Q56" s="44"/>
      <c r="R56" s="44"/>
      <c r="S56" s="44"/>
      <c r="T56" s="44"/>
      <c r="U56" s="44"/>
      <c r="V56" s="44"/>
      <c r="W56" s="45"/>
      <c r="X56" s="44"/>
      <c r="Y56" s="44"/>
      <c r="Z56" s="44"/>
      <c r="AA56" s="44"/>
      <c r="AB56" s="44"/>
      <c r="AC56" s="44"/>
      <c r="AD56" s="50" t="s">
        <v>126</v>
      </c>
      <c r="AE56" s="62">
        <v>1308.5</v>
      </c>
      <c r="AF56" s="62">
        <v>1308.5</v>
      </c>
      <c r="AG56" s="62">
        <v>1055</v>
      </c>
      <c r="AH56" s="62">
        <v>1055</v>
      </c>
      <c r="AI56" s="62">
        <v>1055</v>
      </c>
      <c r="AJ56" s="62">
        <v>1055</v>
      </c>
      <c r="AK56" s="14">
        <f t="shared" si="10"/>
        <v>1308.5</v>
      </c>
      <c r="AL56" s="14">
        <f t="shared" si="10"/>
        <v>1308.5</v>
      </c>
      <c r="AM56" s="14">
        <f t="shared" si="10"/>
        <v>1055</v>
      </c>
      <c r="AN56" s="14">
        <f t="shared" si="10"/>
        <v>1055</v>
      </c>
      <c r="AO56" s="14">
        <f t="shared" si="3"/>
        <v>1055</v>
      </c>
      <c r="AP56" s="14">
        <f t="shared" si="3"/>
        <v>1055</v>
      </c>
      <c r="AQ56" s="14">
        <f t="shared" si="12"/>
        <v>1308.5</v>
      </c>
      <c r="AR56" s="14">
        <f t="shared" si="12"/>
        <v>1055</v>
      </c>
      <c r="AS56" s="14">
        <f t="shared" si="12"/>
        <v>1055</v>
      </c>
      <c r="AT56" s="14">
        <f t="shared" si="13"/>
        <v>1308.5</v>
      </c>
      <c r="AU56" s="14">
        <f t="shared" si="13"/>
        <v>1055</v>
      </c>
      <c r="AV56" s="14">
        <f t="shared" si="13"/>
        <v>1055</v>
      </c>
      <c r="AW56" s="52"/>
    </row>
    <row r="57" spans="1:50" ht="24" x14ac:dyDescent="0.3">
      <c r="A57" s="58" t="s">
        <v>203</v>
      </c>
      <c r="B57" s="44"/>
      <c r="C57" s="45" t="s">
        <v>86</v>
      </c>
      <c r="D57" s="44" t="s">
        <v>86</v>
      </c>
      <c r="E57" s="44" t="s">
        <v>86</v>
      </c>
      <c r="F57" s="44" t="s">
        <v>86</v>
      </c>
      <c r="G57" s="44" t="s">
        <v>86</v>
      </c>
      <c r="H57" s="44" t="s">
        <v>86</v>
      </c>
      <c r="I57" s="44" t="s">
        <v>86</v>
      </c>
      <c r="J57" s="44" t="s">
        <v>86</v>
      </c>
      <c r="K57" s="44" t="s">
        <v>86</v>
      </c>
      <c r="L57" s="44" t="s">
        <v>86</v>
      </c>
      <c r="M57" s="44" t="s">
        <v>86</v>
      </c>
      <c r="N57" s="44" t="s">
        <v>86</v>
      </c>
      <c r="O57" s="44" t="s">
        <v>86</v>
      </c>
      <c r="P57" s="44" t="s">
        <v>86</v>
      </c>
      <c r="Q57" s="44" t="s">
        <v>86</v>
      </c>
      <c r="R57" s="44" t="s">
        <v>86</v>
      </c>
      <c r="S57" s="44" t="s">
        <v>86</v>
      </c>
      <c r="T57" s="44" t="s">
        <v>86</v>
      </c>
      <c r="U57" s="44" t="s">
        <v>86</v>
      </c>
      <c r="V57" s="44" t="s">
        <v>86</v>
      </c>
      <c r="W57" s="45" t="s">
        <v>86</v>
      </c>
      <c r="X57" s="44" t="s">
        <v>86</v>
      </c>
      <c r="Y57" s="44" t="s">
        <v>86</v>
      </c>
      <c r="Z57" s="44" t="s">
        <v>86</v>
      </c>
      <c r="AA57" s="44" t="s">
        <v>86</v>
      </c>
      <c r="AB57" s="44" t="s">
        <v>86</v>
      </c>
      <c r="AC57" s="44" t="s">
        <v>86</v>
      </c>
      <c r="AD57" s="44" t="s">
        <v>86</v>
      </c>
      <c r="AE57" s="62">
        <f t="shared" ref="AE57:AJ57" si="20">AE10</f>
        <v>43933.364999999998</v>
      </c>
      <c r="AF57" s="62">
        <f t="shared" si="20"/>
        <v>66596.247999999992</v>
      </c>
      <c r="AG57" s="62">
        <f t="shared" si="20"/>
        <v>58404.063999999998</v>
      </c>
      <c r="AH57" s="62">
        <f t="shared" si="20"/>
        <v>46077.982999999993</v>
      </c>
      <c r="AI57" s="62">
        <f t="shared" si="20"/>
        <v>45698.599999999991</v>
      </c>
      <c r="AJ57" s="62">
        <f t="shared" si="20"/>
        <v>45698.599999999991</v>
      </c>
      <c r="AK57" s="32">
        <f t="shared" si="10"/>
        <v>43933.364999999998</v>
      </c>
      <c r="AL57" s="32">
        <f t="shared" si="10"/>
        <v>66596.247999999992</v>
      </c>
      <c r="AM57" s="32">
        <f>AM10</f>
        <v>58404.063999999998</v>
      </c>
      <c r="AN57" s="32">
        <f t="shared" si="10"/>
        <v>46077.982999999993</v>
      </c>
      <c r="AO57" s="32">
        <f t="shared" si="3"/>
        <v>45698.599999999991</v>
      </c>
      <c r="AP57" s="32">
        <f t="shared" si="3"/>
        <v>45698.599999999991</v>
      </c>
      <c r="AQ57" s="32">
        <f t="shared" si="12"/>
        <v>66596.247999999992</v>
      </c>
      <c r="AR57" s="32">
        <f t="shared" si="12"/>
        <v>58404.063999999998</v>
      </c>
      <c r="AS57" s="32">
        <f t="shared" si="12"/>
        <v>46077.982999999993</v>
      </c>
      <c r="AT57" s="32">
        <f t="shared" si="13"/>
        <v>66596.247999999992</v>
      </c>
      <c r="AU57" s="32">
        <f t="shared" si="13"/>
        <v>58404.063999999998</v>
      </c>
      <c r="AV57" s="32">
        <f t="shared" si="13"/>
        <v>46077.982999999993</v>
      </c>
      <c r="AW57" s="52" t="s">
        <v>86</v>
      </c>
    </row>
    <row r="59" spans="1:50" s="74" customFormat="1" ht="36.75" customHeight="1" x14ac:dyDescent="0.35">
      <c r="A59" s="75" t="s">
        <v>204</v>
      </c>
      <c r="B59" s="75"/>
      <c r="C59" s="75"/>
      <c r="D59" s="75"/>
      <c r="E59" s="75"/>
      <c r="F59" s="75"/>
      <c r="G59" s="75"/>
      <c r="H59" s="75"/>
      <c r="I59" s="75"/>
      <c r="J59" s="75"/>
      <c r="K59" s="75"/>
      <c r="L59" s="75"/>
      <c r="M59" s="75"/>
      <c r="N59" s="75"/>
      <c r="O59" s="75"/>
      <c r="P59" s="75"/>
      <c r="Q59" s="75"/>
      <c r="R59" s="75"/>
      <c r="S59" s="75"/>
      <c r="T59" s="76"/>
      <c r="U59" s="76"/>
      <c r="V59" s="76"/>
      <c r="W59" s="76"/>
      <c r="X59" s="76"/>
      <c r="Y59" s="76"/>
      <c r="Z59" s="76"/>
      <c r="AA59" s="76"/>
      <c r="AB59" s="76"/>
      <c r="AC59" s="76"/>
      <c r="AD59" s="76"/>
      <c r="AE59" s="76"/>
      <c r="AF59" s="76"/>
      <c r="AG59" s="76"/>
      <c r="AI59" s="77" t="s">
        <v>205</v>
      </c>
      <c r="AJ59" s="77"/>
      <c r="AK59" s="77"/>
      <c r="AL59" s="77"/>
    </row>
  </sheetData>
  <mergeCells count="158">
    <mergeCell ref="A2:AW2"/>
    <mergeCell ref="A3:T3"/>
    <mergeCell ref="A5:A8"/>
    <mergeCell ref="B5:B8"/>
    <mergeCell ref="C5:AB5"/>
    <mergeCell ref="AC5:AC8"/>
    <mergeCell ref="AD5:AD7"/>
    <mergeCell ref="AE5:AJ5"/>
    <mergeCell ref="AK5:AP5"/>
    <mergeCell ref="AQ5:AS5"/>
    <mergeCell ref="AT5:AV5"/>
    <mergeCell ref="AW5:AW8"/>
    <mergeCell ref="C6:V6"/>
    <mergeCell ref="W6:AB6"/>
    <mergeCell ref="AE6:AF6"/>
    <mergeCell ref="AG6:AG8"/>
    <mergeCell ref="AH6:AH8"/>
    <mergeCell ref="AI6:AJ6"/>
    <mergeCell ref="AK6:AL6"/>
    <mergeCell ref="AM6:AM8"/>
    <mergeCell ref="AE7:AE8"/>
    <mergeCell ref="AF7:AF8"/>
    <mergeCell ref="AI7:AI8"/>
    <mergeCell ref="AJ7:AJ8"/>
    <mergeCell ref="AK7:AK8"/>
    <mergeCell ref="AL7:AL8"/>
    <mergeCell ref="AU6:AU8"/>
    <mergeCell ref="AV6:AV8"/>
    <mergeCell ref="C7:E7"/>
    <mergeCell ref="F7:I7"/>
    <mergeCell ref="J7:L7"/>
    <mergeCell ref="M7:P7"/>
    <mergeCell ref="Q7:S7"/>
    <mergeCell ref="T7:V7"/>
    <mergeCell ref="W7:Y7"/>
    <mergeCell ref="Z7:AB7"/>
    <mergeCell ref="AN6:AN8"/>
    <mergeCell ref="AO6:AP6"/>
    <mergeCell ref="AQ6:AQ8"/>
    <mergeCell ref="AR6:AR8"/>
    <mergeCell ref="AS6:AS8"/>
    <mergeCell ref="AT6:AT8"/>
    <mergeCell ref="AO7:AO8"/>
    <mergeCell ref="AP7:AP8"/>
    <mergeCell ref="A20:A21"/>
    <mergeCell ref="B20:B21"/>
    <mergeCell ref="C20:C21"/>
    <mergeCell ref="D20:D21"/>
    <mergeCell ref="E20:E21"/>
    <mergeCell ref="F20:F21"/>
    <mergeCell ref="G20:G21"/>
    <mergeCell ref="H20:H21"/>
    <mergeCell ref="A13:A14"/>
    <mergeCell ref="B13:B14"/>
    <mergeCell ref="C13:C14"/>
    <mergeCell ref="D13:D14"/>
    <mergeCell ref="E13:E14"/>
    <mergeCell ref="A15:A16"/>
    <mergeCell ref="B15:B16"/>
    <mergeCell ref="C15:C16"/>
    <mergeCell ref="D15:D16"/>
    <mergeCell ref="E15:E16"/>
    <mergeCell ref="T20:T21"/>
    <mergeCell ref="I20:I21"/>
    <mergeCell ref="J20:J21"/>
    <mergeCell ref="K20:K21"/>
    <mergeCell ref="L20:L21"/>
    <mergeCell ref="M20:M21"/>
    <mergeCell ref="N20:N21"/>
    <mergeCell ref="AC15:AC16"/>
    <mergeCell ref="AX16:AZ16"/>
    <mergeCell ref="K24:K25"/>
    <mergeCell ref="L24:L25"/>
    <mergeCell ref="M24:M25"/>
    <mergeCell ref="AA20:AA21"/>
    <mergeCell ref="AB20:AB21"/>
    <mergeCell ref="AC20:AC21"/>
    <mergeCell ref="A24:A25"/>
    <mergeCell ref="B24:B25"/>
    <mergeCell ref="C24:C25"/>
    <mergeCell ref="D24:D25"/>
    <mergeCell ref="E24:E25"/>
    <mergeCell ref="F24:F25"/>
    <mergeCell ref="G24:G25"/>
    <mergeCell ref="U20:U21"/>
    <mergeCell ref="V20:V21"/>
    <mergeCell ref="W20:W21"/>
    <mergeCell ref="X20:X21"/>
    <mergeCell ref="Y20:Y21"/>
    <mergeCell ref="Z20:Z21"/>
    <mergeCell ref="O20:O21"/>
    <mergeCell ref="P20:P21"/>
    <mergeCell ref="Q20:Q21"/>
    <mergeCell ref="R20:R21"/>
    <mergeCell ref="S20:S21"/>
    <mergeCell ref="Z24:Z25"/>
    <mergeCell ref="AA24:AA25"/>
    <mergeCell ref="AB24:AB25"/>
    <mergeCell ref="AC24:AC25"/>
    <mergeCell ref="A29:A31"/>
    <mergeCell ref="C29:C31"/>
    <mergeCell ref="D29:D31"/>
    <mergeCell ref="E29:E31"/>
    <mergeCell ref="AC29:AC31"/>
    <mergeCell ref="T24:T25"/>
    <mergeCell ref="U24:U25"/>
    <mergeCell ref="V24:V25"/>
    <mergeCell ref="W24:W25"/>
    <mergeCell ref="X24:X25"/>
    <mergeCell ref="Y24:Y25"/>
    <mergeCell ref="N24:N25"/>
    <mergeCell ref="O24:O25"/>
    <mergeCell ref="P24:P25"/>
    <mergeCell ref="Q24:Q25"/>
    <mergeCell ref="R24:R25"/>
    <mergeCell ref="S24:S25"/>
    <mergeCell ref="H24:H25"/>
    <mergeCell ref="I24:I25"/>
    <mergeCell ref="J24:J25"/>
    <mergeCell ref="K50:K51"/>
    <mergeCell ref="L50:L51"/>
    <mergeCell ref="A50:A51"/>
    <mergeCell ref="B50:B51"/>
    <mergeCell ref="C50:C51"/>
    <mergeCell ref="D50:D51"/>
    <mergeCell ref="E50:E51"/>
    <mergeCell ref="F50:F51"/>
    <mergeCell ref="AX31:AY31"/>
    <mergeCell ref="A32:A34"/>
    <mergeCell ref="B32:B34"/>
    <mergeCell ref="C32:C34"/>
    <mergeCell ref="D32:D33"/>
    <mergeCell ref="E32:E34"/>
    <mergeCell ref="AC32:AC34"/>
    <mergeCell ref="A59:AG59"/>
    <mergeCell ref="AI59:AL59"/>
    <mergeCell ref="Y50:Y51"/>
    <mergeCell ref="Z50:Z51"/>
    <mergeCell ref="AA50:AA51"/>
    <mergeCell ref="AB50:AB51"/>
    <mergeCell ref="AC50:AC51"/>
    <mergeCell ref="A54:A55"/>
    <mergeCell ref="S50:S51"/>
    <mergeCell ref="T50:T51"/>
    <mergeCell ref="U50:U51"/>
    <mergeCell ref="V50:V51"/>
    <mergeCell ref="W50:W51"/>
    <mergeCell ref="X50:X51"/>
    <mergeCell ref="M50:M51"/>
    <mergeCell ref="N50:N51"/>
    <mergeCell ref="O50:O51"/>
    <mergeCell ref="P50:P51"/>
    <mergeCell ref="Q50:Q51"/>
    <mergeCell ref="R50:R51"/>
    <mergeCell ref="G50:G51"/>
    <mergeCell ref="H50:H51"/>
    <mergeCell ref="I50:I51"/>
    <mergeCell ref="J50:J51"/>
  </mergeCells>
  <pageMargins left="0" right="0" top="0" bottom="0" header="0" footer="0"/>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01.02.2023г.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Finotdel_Luiza</dc:creator>
  <cp:lastModifiedBy>Urbeto</cp:lastModifiedBy>
  <dcterms:created xsi:type="dcterms:W3CDTF">2023-02-08T09:25:38Z</dcterms:created>
  <dcterms:modified xsi:type="dcterms:W3CDTF">2023-02-08T12:34:57Z</dcterms:modified>
</cp:coreProperties>
</file>